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TFS\x__Scanned Documents\2019\11-November\"/>
    </mc:Choice>
  </mc:AlternateContent>
  <bookViews>
    <workbookView xWindow="0" yWindow="30" windowWidth="22980" windowHeight="9555" tabRatio="919"/>
  </bookViews>
  <sheets>
    <sheet name="Lead Schedule Rate Calculations" sheetId="2" r:id="rId1"/>
    <sheet name="Schedule A" sheetId="4" r:id="rId2"/>
    <sheet name="Sch. A pg 2 &amp; 3" sheetId="7" r:id="rId3"/>
    <sheet name="Schedule B" sheetId="5" r:id="rId4"/>
    <sheet name="Sch. B  pg 2" sheetId="1" r:id="rId5"/>
    <sheet name="Sch. C" sheetId="8" r:id="rId6"/>
    <sheet name="Sch.D " sheetId="20" r:id="rId7"/>
  </sheets>
  <externalReferences>
    <externalReference r:id="rId8"/>
  </externalReferences>
  <definedNames>
    <definedName name="_xlnm.Print_Area" localSheetId="0">'Lead Schedule Rate Calculations'!$A$1:$J$22</definedName>
    <definedName name="_xlnm.Print_Area" localSheetId="2">'Sch. A pg 2 &amp; 3'!$A$24:$L$68</definedName>
    <definedName name="_xlnm.Print_Area" localSheetId="1">'Schedule A'!$A$1:$L$69</definedName>
  </definedNames>
  <calcPr calcId="162913"/>
</workbook>
</file>

<file path=xl/calcChain.xml><?xml version="1.0" encoding="utf-8"?>
<calcChain xmlns="http://schemas.openxmlformats.org/spreadsheetml/2006/main">
  <c r="K26" i="5" l="1"/>
  <c r="G15" i="20"/>
  <c r="G17" i="20" s="1"/>
  <c r="G19" i="20" s="1"/>
  <c r="G6" i="20"/>
  <c r="G5" i="20"/>
  <c r="G6" i="8" l="1"/>
  <c r="G5" i="8"/>
  <c r="K21" i="5"/>
  <c r="K20" i="5"/>
  <c r="K6" i="5"/>
  <c r="K5" i="5"/>
  <c r="H6" i="4"/>
  <c r="H5" i="4"/>
  <c r="K23" i="5" l="1"/>
  <c r="G8" i="20"/>
  <c r="H7" i="4"/>
  <c r="H12" i="4" s="1"/>
  <c r="G7" i="20"/>
  <c r="G7" i="8"/>
  <c r="G8" i="8"/>
  <c r="K22" i="5"/>
  <c r="K8" i="5"/>
  <c r="K7" i="5"/>
  <c r="H8" i="4"/>
  <c r="H28" i="4"/>
  <c r="H31" i="4" s="1"/>
  <c r="H34" i="4" s="1"/>
  <c r="K49" i="5"/>
  <c r="H37" i="4" l="1"/>
  <c r="H40" i="4" s="1"/>
  <c r="S249" i="7" l="1"/>
  <c r="M204" i="7"/>
  <c r="L204" i="7"/>
  <c r="K204" i="7"/>
  <c r="J204" i="7"/>
  <c r="I204" i="7"/>
  <c r="H204" i="7"/>
  <c r="G204" i="7"/>
  <c r="F204" i="7"/>
  <c r="E204" i="7"/>
  <c r="D204" i="7"/>
  <c r="C204" i="7"/>
  <c r="B204" i="7"/>
  <c r="M203" i="7"/>
  <c r="L203" i="7"/>
  <c r="K203" i="7"/>
  <c r="J203" i="7"/>
  <c r="I203" i="7"/>
  <c r="H203" i="7"/>
  <c r="G203" i="7"/>
  <c r="F203" i="7"/>
  <c r="E203" i="7"/>
  <c r="D203" i="7"/>
  <c r="C203" i="7"/>
  <c r="B203" i="7"/>
  <c r="M202" i="7"/>
  <c r="L202" i="7"/>
  <c r="K202" i="7"/>
  <c r="J202" i="7"/>
  <c r="I202" i="7"/>
  <c r="H202" i="7"/>
  <c r="G202" i="7"/>
  <c r="F202" i="7"/>
  <c r="E202" i="7"/>
  <c r="D202" i="7"/>
  <c r="C202" i="7"/>
  <c r="B202" i="7"/>
  <c r="M201" i="7"/>
  <c r="L201" i="7"/>
  <c r="K201" i="7"/>
  <c r="J201" i="7"/>
  <c r="I201" i="7"/>
  <c r="H201" i="7"/>
  <c r="G201" i="7"/>
  <c r="F201" i="7"/>
  <c r="E201" i="7"/>
  <c r="D201" i="7"/>
  <c r="C201" i="7"/>
  <c r="B201" i="7"/>
  <c r="M200" i="7"/>
  <c r="L200" i="7"/>
  <c r="K200" i="7"/>
  <c r="J200" i="7"/>
  <c r="I200" i="7"/>
  <c r="H200" i="7"/>
  <c r="G200" i="7"/>
  <c r="F200" i="7"/>
  <c r="E200" i="7"/>
  <c r="D200" i="7"/>
  <c r="C200" i="7"/>
  <c r="B200" i="7"/>
  <c r="M199" i="7"/>
  <c r="L199" i="7"/>
  <c r="K199" i="7"/>
  <c r="J199" i="7"/>
  <c r="I199" i="7"/>
  <c r="H199" i="7"/>
  <c r="G199" i="7"/>
  <c r="F199" i="7"/>
  <c r="E199" i="7"/>
  <c r="D199" i="7"/>
  <c r="C199" i="7"/>
  <c r="B199" i="7"/>
  <c r="M198" i="7"/>
  <c r="L198" i="7"/>
  <c r="K198" i="7"/>
  <c r="J198" i="7"/>
  <c r="I198" i="7"/>
  <c r="H198" i="7"/>
  <c r="G198" i="7"/>
  <c r="F198" i="7"/>
  <c r="E198" i="7"/>
  <c r="D198" i="7"/>
  <c r="C198" i="7"/>
  <c r="B198" i="7"/>
  <c r="M197" i="7"/>
  <c r="L197" i="7"/>
  <c r="K197" i="7"/>
  <c r="J197" i="7"/>
  <c r="I197" i="7"/>
  <c r="H197" i="7"/>
  <c r="G197" i="7"/>
  <c r="F197" i="7"/>
  <c r="E197" i="7"/>
  <c r="D197" i="7"/>
  <c r="C197" i="7"/>
  <c r="B197" i="7"/>
  <c r="M196" i="7"/>
  <c r="L196" i="7"/>
  <c r="K196" i="7"/>
  <c r="J196" i="7"/>
  <c r="I196" i="7"/>
  <c r="H196" i="7"/>
  <c r="G196" i="7"/>
  <c r="F196" i="7"/>
  <c r="E196" i="7"/>
  <c r="D196" i="7"/>
  <c r="C196" i="7"/>
  <c r="B196" i="7"/>
  <c r="M195" i="7"/>
  <c r="L195" i="7"/>
  <c r="K195" i="7"/>
  <c r="J195" i="7"/>
  <c r="I195" i="7"/>
  <c r="H195" i="7"/>
  <c r="G195" i="7"/>
  <c r="F195" i="7"/>
  <c r="E195" i="7"/>
  <c r="D195" i="7"/>
  <c r="C195" i="7"/>
  <c r="B195" i="7"/>
  <c r="M194" i="7"/>
  <c r="L194" i="7"/>
  <c r="K194" i="7"/>
  <c r="J194" i="7"/>
  <c r="I194" i="7"/>
  <c r="H194" i="7"/>
  <c r="G194" i="7"/>
  <c r="F194" i="7"/>
  <c r="E194" i="7"/>
  <c r="D194" i="7"/>
  <c r="C194" i="7"/>
  <c r="B194" i="7"/>
  <c r="M193" i="7"/>
  <c r="L193" i="7"/>
  <c r="K193" i="7"/>
  <c r="J193" i="7"/>
  <c r="I193" i="7"/>
  <c r="H193" i="7"/>
  <c r="G193" i="7"/>
  <c r="F193" i="7"/>
  <c r="E193" i="7"/>
  <c r="D193" i="7"/>
  <c r="C193" i="7"/>
  <c r="B193" i="7"/>
  <c r="M192" i="7"/>
  <c r="L192" i="7"/>
  <c r="K192" i="7"/>
  <c r="J192" i="7"/>
  <c r="I192" i="7"/>
  <c r="H192" i="7"/>
  <c r="G192" i="7"/>
  <c r="F192" i="7"/>
  <c r="E192" i="7"/>
  <c r="D192" i="7"/>
  <c r="C192" i="7"/>
  <c r="B192" i="7"/>
  <c r="M191" i="7"/>
  <c r="L191" i="7"/>
  <c r="K191" i="7"/>
  <c r="J191" i="7"/>
  <c r="I191" i="7"/>
  <c r="H191" i="7"/>
  <c r="G191" i="7"/>
  <c r="F191" i="7"/>
  <c r="E191" i="7"/>
  <c r="D191" i="7"/>
  <c r="C191" i="7"/>
  <c r="B191" i="7"/>
  <c r="M190" i="7"/>
  <c r="L190" i="7"/>
  <c r="K190" i="7"/>
  <c r="J190" i="7"/>
  <c r="I190" i="7"/>
  <c r="H190" i="7"/>
  <c r="G190" i="7"/>
  <c r="F190" i="7"/>
  <c r="E190" i="7"/>
  <c r="D190" i="7"/>
  <c r="C190" i="7"/>
  <c r="B190" i="7"/>
  <c r="M189" i="7"/>
  <c r="L189" i="7"/>
  <c r="K189" i="7"/>
  <c r="J189" i="7"/>
  <c r="I189" i="7"/>
  <c r="H189" i="7"/>
  <c r="G189" i="7"/>
  <c r="F189" i="7"/>
  <c r="E189" i="7"/>
  <c r="D189" i="7"/>
  <c r="C189" i="7"/>
  <c r="B189" i="7"/>
  <c r="M188" i="7"/>
  <c r="L188" i="7"/>
  <c r="K188" i="7"/>
  <c r="J188" i="7"/>
  <c r="I188" i="7"/>
  <c r="H188" i="7"/>
  <c r="G188" i="7"/>
  <c r="F188" i="7"/>
  <c r="E188" i="7"/>
  <c r="D188" i="7"/>
  <c r="C188" i="7"/>
  <c r="B188" i="7"/>
  <c r="M187" i="7"/>
  <c r="L187" i="7"/>
  <c r="K187" i="7"/>
  <c r="J187" i="7"/>
  <c r="I187" i="7"/>
  <c r="H187" i="7"/>
  <c r="G187" i="7"/>
  <c r="F187" i="7"/>
  <c r="E187" i="7"/>
  <c r="D187" i="7"/>
  <c r="C187" i="7"/>
  <c r="B187" i="7"/>
  <c r="M186" i="7"/>
  <c r="L186" i="7"/>
  <c r="K186" i="7"/>
  <c r="J186" i="7"/>
  <c r="I186" i="7"/>
  <c r="H186" i="7"/>
  <c r="G186" i="7"/>
  <c r="F186" i="7"/>
  <c r="E186" i="7"/>
  <c r="D186" i="7"/>
  <c r="C186" i="7"/>
  <c r="B186" i="7"/>
  <c r="M185" i="7"/>
  <c r="L185" i="7"/>
  <c r="K185" i="7"/>
  <c r="J185" i="7"/>
  <c r="I185" i="7"/>
  <c r="H185" i="7"/>
  <c r="G185" i="7"/>
  <c r="F185" i="7"/>
  <c r="E185" i="7"/>
  <c r="D185" i="7"/>
  <c r="C185" i="7"/>
  <c r="B185" i="7"/>
  <c r="M184" i="7"/>
  <c r="L184" i="7"/>
  <c r="K184" i="7"/>
  <c r="J184" i="7"/>
  <c r="I184" i="7"/>
  <c r="H184" i="7"/>
  <c r="G184" i="7"/>
  <c r="F184" i="7"/>
  <c r="E184" i="7"/>
  <c r="D184" i="7"/>
  <c r="C184" i="7"/>
  <c r="B184" i="7"/>
  <c r="M183" i="7"/>
  <c r="L183" i="7"/>
  <c r="K183" i="7"/>
  <c r="J183" i="7"/>
  <c r="I183" i="7"/>
  <c r="H183" i="7"/>
  <c r="G183" i="7"/>
  <c r="F183" i="7"/>
  <c r="E183" i="7"/>
  <c r="D183" i="7"/>
  <c r="C183" i="7"/>
  <c r="B183" i="7"/>
  <c r="M182" i="7"/>
  <c r="L182" i="7"/>
  <c r="K182" i="7"/>
  <c r="J182" i="7"/>
  <c r="I182" i="7"/>
  <c r="H182" i="7"/>
  <c r="G182" i="7"/>
  <c r="F182" i="7"/>
  <c r="E182" i="7"/>
  <c r="D182" i="7"/>
  <c r="C182" i="7"/>
  <c r="B182" i="7"/>
  <c r="M181" i="7"/>
  <c r="L181" i="7"/>
  <c r="K181" i="7"/>
  <c r="J181" i="7"/>
  <c r="I181" i="7"/>
  <c r="H181" i="7"/>
  <c r="G181" i="7"/>
  <c r="F181" i="7"/>
  <c r="E181" i="7"/>
  <c r="D181" i="7"/>
  <c r="C181" i="7"/>
  <c r="B181" i="7"/>
  <c r="M180" i="7"/>
  <c r="L180" i="7"/>
  <c r="K180" i="7"/>
  <c r="J180" i="7"/>
  <c r="I180" i="7"/>
  <c r="H180" i="7"/>
  <c r="G180" i="7"/>
  <c r="F180" i="7"/>
  <c r="E180" i="7"/>
  <c r="D180" i="7"/>
  <c r="C180" i="7"/>
  <c r="B180" i="7"/>
  <c r="M179" i="7"/>
  <c r="L179" i="7"/>
  <c r="K179" i="7"/>
  <c r="J179" i="7"/>
  <c r="I179" i="7"/>
  <c r="H179" i="7"/>
  <c r="G179" i="7"/>
  <c r="F179" i="7"/>
  <c r="E179" i="7"/>
  <c r="D179" i="7"/>
  <c r="C179" i="7"/>
  <c r="B179" i="7"/>
  <c r="M178" i="7"/>
  <c r="L178" i="7"/>
  <c r="K178" i="7"/>
  <c r="J178" i="7"/>
  <c r="I178" i="7"/>
  <c r="H178" i="7"/>
  <c r="G178" i="7"/>
  <c r="F178" i="7"/>
  <c r="E178" i="7"/>
  <c r="D178" i="7"/>
  <c r="C178" i="7"/>
  <c r="B178" i="7"/>
  <c r="M177" i="7"/>
  <c r="L177" i="7"/>
  <c r="K177" i="7"/>
  <c r="J177" i="7"/>
  <c r="I177" i="7"/>
  <c r="H177" i="7"/>
  <c r="G177" i="7"/>
  <c r="F177" i="7"/>
  <c r="E177" i="7"/>
  <c r="D177" i="7"/>
  <c r="C177" i="7"/>
  <c r="B177" i="7"/>
  <c r="M176" i="7"/>
  <c r="L176" i="7"/>
  <c r="K176" i="7"/>
  <c r="J176" i="7"/>
  <c r="I176" i="7"/>
  <c r="H176" i="7"/>
  <c r="G176" i="7"/>
  <c r="F176" i="7"/>
  <c r="E176" i="7"/>
  <c r="D176" i="7"/>
  <c r="C176" i="7"/>
  <c r="B176" i="7"/>
  <c r="M175" i="7"/>
  <c r="L175" i="7"/>
  <c r="K175" i="7"/>
  <c r="J175" i="7"/>
  <c r="I175" i="7"/>
  <c r="H175" i="7"/>
  <c r="G175" i="7"/>
  <c r="F175" i="7"/>
  <c r="E175" i="7"/>
  <c r="D175" i="7"/>
  <c r="C175" i="7"/>
  <c r="B175" i="7"/>
  <c r="M174" i="7"/>
  <c r="L174" i="7"/>
  <c r="K174" i="7"/>
  <c r="J174" i="7"/>
  <c r="I174" i="7"/>
  <c r="H174" i="7"/>
  <c r="G174" i="7"/>
  <c r="F174" i="7"/>
  <c r="E174" i="7"/>
  <c r="D174" i="7"/>
  <c r="C174" i="7"/>
  <c r="B174" i="7"/>
  <c r="M170" i="7"/>
  <c r="M246" i="7" s="1"/>
  <c r="L170" i="7"/>
  <c r="L246" i="7" s="1"/>
  <c r="K170" i="7"/>
  <c r="K246" i="7" s="1"/>
  <c r="J170" i="7"/>
  <c r="J246" i="7" s="1"/>
  <c r="I170" i="7"/>
  <c r="I246" i="7" s="1"/>
  <c r="H170" i="7"/>
  <c r="H246" i="7" s="1"/>
  <c r="G170" i="7"/>
  <c r="G246" i="7" s="1"/>
  <c r="F170" i="7"/>
  <c r="F246" i="7" s="1"/>
  <c r="E170" i="7"/>
  <c r="E246" i="7" s="1"/>
  <c r="D170" i="7"/>
  <c r="D246" i="7" s="1"/>
  <c r="C170" i="7"/>
  <c r="C246" i="7" s="1"/>
  <c r="B170" i="7"/>
  <c r="B246" i="7" s="1"/>
  <c r="M169" i="7"/>
  <c r="M245" i="7" s="1"/>
  <c r="L169" i="7"/>
  <c r="L245" i="7" s="1"/>
  <c r="K169" i="7"/>
  <c r="K245" i="7" s="1"/>
  <c r="J169" i="7"/>
  <c r="J245" i="7" s="1"/>
  <c r="I169" i="7"/>
  <c r="I245" i="7" s="1"/>
  <c r="H169" i="7"/>
  <c r="H245" i="7" s="1"/>
  <c r="G169" i="7"/>
  <c r="G245" i="7" s="1"/>
  <c r="F169" i="7"/>
  <c r="F245" i="7" s="1"/>
  <c r="E169" i="7"/>
  <c r="E245" i="7" s="1"/>
  <c r="D169" i="7"/>
  <c r="D245" i="7" s="1"/>
  <c r="C169" i="7"/>
  <c r="C245" i="7" s="1"/>
  <c r="B169" i="7"/>
  <c r="B245" i="7" s="1"/>
  <c r="M168" i="7"/>
  <c r="M244" i="7" s="1"/>
  <c r="L168" i="7"/>
  <c r="L244" i="7" s="1"/>
  <c r="K168" i="7"/>
  <c r="K244" i="7" s="1"/>
  <c r="J168" i="7"/>
  <c r="J244" i="7" s="1"/>
  <c r="I168" i="7"/>
  <c r="I244" i="7" s="1"/>
  <c r="H168" i="7"/>
  <c r="H244" i="7" s="1"/>
  <c r="G168" i="7"/>
  <c r="G244" i="7" s="1"/>
  <c r="F168" i="7"/>
  <c r="F244" i="7" s="1"/>
  <c r="E168" i="7"/>
  <c r="E244" i="7" s="1"/>
  <c r="D168" i="7"/>
  <c r="D244" i="7" s="1"/>
  <c r="C168" i="7"/>
  <c r="C244" i="7" s="1"/>
  <c r="B168" i="7"/>
  <c r="B244" i="7" s="1"/>
  <c r="M167" i="7"/>
  <c r="M243" i="7" s="1"/>
  <c r="L167" i="7"/>
  <c r="L243" i="7" s="1"/>
  <c r="K167" i="7"/>
  <c r="K243" i="7" s="1"/>
  <c r="J167" i="7"/>
  <c r="J243" i="7" s="1"/>
  <c r="I167" i="7"/>
  <c r="I243" i="7" s="1"/>
  <c r="H167" i="7"/>
  <c r="H243" i="7" s="1"/>
  <c r="G167" i="7"/>
  <c r="G243" i="7" s="1"/>
  <c r="F167" i="7"/>
  <c r="F243" i="7" s="1"/>
  <c r="E167" i="7"/>
  <c r="E243" i="7" s="1"/>
  <c r="D167" i="7"/>
  <c r="D243" i="7" s="1"/>
  <c r="C167" i="7"/>
  <c r="C243" i="7" s="1"/>
  <c r="B167" i="7"/>
  <c r="B243" i="7" s="1"/>
  <c r="M166" i="7"/>
  <c r="M242" i="7" s="1"/>
  <c r="L166" i="7"/>
  <c r="L242" i="7" s="1"/>
  <c r="K166" i="7"/>
  <c r="K242" i="7" s="1"/>
  <c r="J166" i="7"/>
  <c r="J242" i="7" s="1"/>
  <c r="I166" i="7"/>
  <c r="I242" i="7" s="1"/>
  <c r="H166" i="7"/>
  <c r="H242" i="7" s="1"/>
  <c r="G166" i="7"/>
  <c r="G242" i="7" s="1"/>
  <c r="F166" i="7"/>
  <c r="F242" i="7" s="1"/>
  <c r="E166" i="7"/>
  <c r="E242" i="7" s="1"/>
  <c r="D166" i="7"/>
  <c r="D242" i="7" s="1"/>
  <c r="C166" i="7"/>
  <c r="C242" i="7" s="1"/>
  <c r="B166" i="7"/>
  <c r="B242" i="7" s="1"/>
  <c r="M165" i="7"/>
  <c r="M241" i="7" s="1"/>
  <c r="L165" i="7"/>
  <c r="L241" i="7" s="1"/>
  <c r="K165" i="7"/>
  <c r="K241" i="7" s="1"/>
  <c r="J165" i="7"/>
  <c r="J241" i="7" s="1"/>
  <c r="I165" i="7"/>
  <c r="I241" i="7" s="1"/>
  <c r="H165" i="7"/>
  <c r="H241" i="7" s="1"/>
  <c r="G165" i="7"/>
  <c r="G241" i="7" s="1"/>
  <c r="F165" i="7"/>
  <c r="F241" i="7" s="1"/>
  <c r="E165" i="7"/>
  <c r="E241" i="7" s="1"/>
  <c r="D165" i="7"/>
  <c r="D241" i="7" s="1"/>
  <c r="C165" i="7"/>
  <c r="C241" i="7" s="1"/>
  <c r="B165" i="7"/>
  <c r="B241" i="7" s="1"/>
  <c r="M164" i="7"/>
  <c r="M240" i="7" s="1"/>
  <c r="L164" i="7"/>
  <c r="L240" i="7" s="1"/>
  <c r="K164" i="7"/>
  <c r="K240" i="7" s="1"/>
  <c r="J164" i="7"/>
  <c r="J240" i="7" s="1"/>
  <c r="I164" i="7"/>
  <c r="I240" i="7" s="1"/>
  <c r="H164" i="7"/>
  <c r="H240" i="7" s="1"/>
  <c r="G164" i="7"/>
  <c r="G240" i="7" s="1"/>
  <c r="F164" i="7"/>
  <c r="F240" i="7" s="1"/>
  <c r="E164" i="7"/>
  <c r="E240" i="7" s="1"/>
  <c r="D164" i="7"/>
  <c r="D240" i="7" s="1"/>
  <c r="C164" i="7"/>
  <c r="C240" i="7" s="1"/>
  <c r="B164" i="7"/>
  <c r="B240" i="7" s="1"/>
  <c r="M163" i="7"/>
  <c r="M239" i="7" s="1"/>
  <c r="L163" i="7"/>
  <c r="L239" i="7" s="1"/>
  <c r="K163" i="7"/>
  <c r="K239" i="7" s="1"/>
  <c r="J163" i="7"/>
  <c r="J239" i="7" s="1"/>
  <c r="I163" i="7"/>
  <c r="I239" i="7" s="1"/>
  <c r="H163" i="7"/>
  <c r="H239" i="7" s="1"/>
  <c r="G163" i="7"/>
  <c r="G239" i="7" s="1"/>
  <c r="F163" i="7"/>
  <c r="F239" i="7" s="1"/>
  <c r="E163" i="7"/>
  <c r="E239" i="7" s="1"/>
  <c r="D163" i="7"/>
  <c r="D239" i="7" s="1"/>
  <c r="C163" i="7"/>
  <c r="C239" i="7" s="1"/>
  <c r="B163" i="7"/>
  <c r="B239" i="7" s="1"/>
  <c r="M162" i="7"/>
  <c r="M238" i="7" s="1"/>
  <c r="L162" i="7"/>
  <c r="L238" i="7" s="1"/>
  <c r="K162" i="7"/>
  <c r="K238" i="7" s="1"/>
  <c r="J162" i="7"/>
  <c r="J238" i="7" s="1"/>
  <c r="I162" i="7"/>
  <c r="I238" i="7" s="1"/>
  <c r="H162" i="7"/>
  <c r="H238" i="7" s="1"/>
  <c r="G162" i="7"/>
  <c r="G238" i="7" s="1"/>
  <c r="F162" i="7"/>
  <c r="F238" i="7" s="1"/>
  <c r="E162" i="7"/>
  <c r="E238" i="7" s="1"/>
  <c r="D162" i="7"/>
  <c r="D238" i="7" s="1"/>
  <c r="C162" i="7"/>
  <c r="C238" i="7" s="1"/>
  <c r="B162" i="7"/>
  <c r="B238" i="7" s="1"/>
  <c r="M161" i="7"/>
  <c r="M237" i="7" s="1"/>
  <c r="L161" i="7"/>
  <c r="L237" i="7" s="1"/>
  <c r="K161" i="7"/>
  <c r="K237" i="7" s="1"/>
  <c r="J161" i="7"/>
  <c r="J237" i="7" s="1"/>
  <c r="I161" i="7"/>
  <c r="I237" i="7" s="1"/>
  <c r="H161" i="7"/>
  <c r="H237" i="7" s="1"/>
  <c r="G161" i="7"/>
  <c r="G237" i="7" s="1"/>
  <c r="F161" i="7"/>
  <c r="F237" i="7" s="1"/>
  <c r="E161" i="7"/>
  <c r="E237" i="7" s="1"/>
  <c r="D161" i="7"/>
  <c r="D237" i="7" s="1"/>
  <c r="C161" i="7"/>
  <c r="C237" i="7" s="1"/>
  <c r="B161" i="7"/>
  <c r="B237" i="7" s="1"/>
  <c r="M160" i="7"/>
  <c r="M236" i="7" s="1"/>
  <c r="L160" i="7"/>
  <c r="L236" i="7" s="1"/>
  <c r="K160" i="7"/>
  <c r="K236" i="7" s="1"/>
  <c r="J160" i="7"/>
  <c r="J236" i="7" s="1"/>
  <c r="I160" i="7"/>
  <c r="I236" i="7" s="1"/>
  <c r="H160" i="7"/>
  <c r="H236" i="7" s="1"/>
  <c r="G160" i="7"/>
  <c r="G236" i="7" s="1"/>
  <c r="F160" i="7"/>
  <c r="F236" i="7" s="1"/>
  <c r="E160" i="7"/>
  <c r="E236" i="7" s="1"/>
  <c r="D160" i="7"/>
  <c r="D236" i="7" s="1"/>
  <c r="C160" i="7"/>
  <c r="C236" i="7" s="1"/>
  <c r="B160" i="7"/>
  <c r="B236" i="7" s="1"/>
  <c r="M159" i="7"/>
  <c r="M235" i="7" s="1"/>
  <c r="L159" i="7"/>
  <c r="L235" i="7" s="1"/>
  <c r="K159" i="7"/>
  <c r="K235" i="7" s="1"/>
  <c r="J159" i="7"/>
  <c r="J235" i="7" s="1"/>
  <c r="I159" i="7"/>
  <c r="I235" i="7" s="1"/>
  <c r="H159" i="7"/>
  <c r="H235" i="7" s="1"/>
  <c r="G159" i="7"/>
  <c r="G235" i="7" s="1"/>
  <c r="F159" i="7"/>
  <c r="F235" i="7" s="1"/>
  <c r="E159" i="7"/>
  <c r="E235" i="7" s="1"/>
  <c r="D159" i="7"/>
  <c r="D235" i="7" s="1"/>
  <c r="C159" i="7"/>
  <c r="C235" i="7" s="1"/>
  <c r="B159" i="7"/>
  <c r="B235" i="7" s="1"/>
  <c r="M158" i="7"/>
  <c r="M234" i="7" s="1"/>
  <c r="L158" i="7"/>
  <c r="L234" i="7" s="1"/>
  <c r="K158" i="7"/>
  <c r="K234" i="7" s="1"/>
  <c r="J158" i="7"/>
  <c r="J234" i="7" s="1"/>
  <c r="I158" i="7"/>
  <c r="I234" i="7" s="1"/>
  <c r="H158" i="7"/>
  <c r="H234" i="7" s="1"/>
  <c r="G158" i="7"/>
  <c r="G234" i="7" s="1"/>
  <c r="F158" i="7"/>
  <c r="F234" i="7" s="1"/>
  <c r="E158" i="7"/>
  <c r="E234" i="7" s="1"/>
  <c r="D158" i="7"/>
  <c r="D234" i="7" s="1"/>
  <c r="C158" i="7"/>
  <c r="C234" i="7" s="1"/>
  <c r="B158" i="7"/>
  <c r="B234" i="7" s="1"/>
  <c r="M157" i="7"/>
  <c r="M233" i="7" s="1"/>
  <c r="L157" i="7"/>
  <c r="L233" i="7" s="1"/>
  <c r="K157" i="7"/>
  <c r="K233" i="7" s="1"/>
  <c r="J157" i="7"/>
  <c r="J233" i="7" s="1"/>
  <c r="I157" i="7"/>
  <c r="I233" i="7" s="1"/>
  <c r="H157" i="7"/>
  <c r="H233" i="7" s="1"/>
  <c r="G157" i="7"/>
  <c r="G233" i="7" s="1"/>
  <c r="F157" i="7"/>
  <c r="F233" i="7" s="1"/>
  <c r="E157" i="7"/>
  <c r="E233" i="7" s="1"/>
  <c r="D157" i="7"/>
  <c r="D233" i="7" s="1"/>
  <c r="C157" i="7"/>
  <c r="C233" i="7" s="1"/>
  <c r="B157" i="7"/>
  <c r="B233" i="7" s="1"/>
  <c r="M156" i="7"/>
  <c r="M232" i="7" s="1"/>
  <c r="L156" i="7"/>
  <c r="L232" i="7" s="1"/>
  <c r="K156" i="7"/>
  <c r="K232" i="7" s="1"/>
  <c r="J156" i="7"/>
  <c r="J232" i="7" s="1"/>
  <c r="I156" i="7"/>
  <c r="I232" i="7" s="1"/>
  <c r="H156" i="7"/>
  <c r="H232" i="7" s="1"/>
  <c r="G156" i="7"/>
  <c r="G232" i="7" s="1"/>
  <c r="F156" i="7"/>
  <c r="F232" i="7" s="1"/>
  <c r="E156" i="7"/>
  <c r="E232" i="7" s="1"/>
  <c r="D156" i="7"/>
  <c r="D232" i="7" s="1"/>
  <c r="C156" i="7"/>
  <c r="C232" i="7" s="1"/>
  <c r="B156" i="7"/>
  <c r="B232" i="7" s="1"/>
  <c r="M155" i="7"/>
  <c r="M231" i="7" s="1"/>
  <c r="L155" i="7"/>
  <c r="L231" i="7" s="1"/>
  <c r="K155" i="7"/>
  <c r="K231" i="7" s="1"/>
  <c r="J155" i="7"/>
  <c r="J231" i="7" s="1"/>
  <c r="I155" i="7"/>
  <c r="I231" i="7" s="1"/>
  <c r="H155" i="7"/>
  <c r="H231" i="7" s="1"/>
  <c r="G155" i="7"/>
  <c r="G231" i="7" s="1"/>
  <c r="F155" i="7"/>
  <c r="F231" i="7" s="1"/>
  <c r="E155" i="7"/>
  <c r="E231" i="7" s="1"/>
  <c r="D155" i="7"/>
  <c r="D231" i="7" s="1"/>
  <c r="C155" i="7"/>
  <c r="C231" i="7" s="1"/>
  <c r="B155" i="7"/>
  <c r="B231" i="7" s="1"/>
  <c r="M154" i="7"/>
  <c r="M230" i="7" s="1"/>
  <c r="L154" i="7"/>
  <c r="L230" i="7" s="1"/>
  <c r="K154" i="7"/>
  <c r="K230" i="7" s="1"/>
  <c r="J154" i="7"/>
  <c r="J230" i="7" s="1"/>
  <c r="I154" i="7"/>
  <c r="I230" i="7" s="1"/>
  <c r="H154" i="7"/>
  <c r="H230" i="7" s="1"/>
  <c r="G154" i="7"/>
  <c r="G230" i="7" s="1"/>
  <c r="F154" i="7"/>
  <c r="F230" i="7" s="1"/>
  <c r="E154" i="7"/>
  <c r="E230" i="7" s="1"/>
  <c r="D154" i="7"/>
  <c r="D230" i="7" s="1"/>
  <c r="C154" i="7"/>
  <c r="C230" i="7" s="1"/>
  <c r="B154" i="7"/>
  <c r="B230" i="7" s="1"/>
  <c r="M153" i="7"/>
  <c r="M229" i="7" s="1"/>
  <c r="L153" i="7"/>
  <c r="L229" i="7" s="1"/>
  <c r="K153" i="7"/>
  <c r="K229" i="7" s="1"/>
  <c r="J153" i="7"/>
  <c r="J229" i="7" s="1"/>
  <c r="I153" i="7"/>
  <c r="I229" i="7" s="1"/>
  <c r="H153" i="7"/>
  <c r="H229" i="7" s="1"/>
  <c r="G153" i="7"/>
  <c r="G229" i="7" s="1"/>
  <c r="F153" i="7"/>
  <c r="F229" i="7" s="1"/>
  <c r="E153" i="7"/>
  <c r="E229" i="7" s="1"/>
  <c r="D153" i="7"/>
  <c r="D229" i="7" s="1"/>
  <c r="C153" i="7"/>
  <c r="C229" i="7" s="1"/>
  <c r="B153" i="7"/>
  <c r="B229" i="7" s="1"/>
  <c r="M152" i="7"/>
  <c r="M228" i="7" s="1"/>
  <c r="L152" i="7"/>
  <c r="L228" i="7" s="1"/>
  <c r="K152" i="7"/>
  <c r="K228" i="7" s="1"/>
  <c r="J152" i="7"/>
  <c r="J228" i="7" s="1"/>
  <c r="I152" i="7"/>
  <c r="I228" i="7" s="1"/>
  <c r="H152" i="7"/>
  <c r="H228" i="7" s="1"/>
  <c r="G152" i="7"/>
  <c r="G228" i="7" s="1"/>
  <c r="F152" i="7"/>
  <c r="F228" i="7" s="1"/>
  <c r="E152" i="7"/>
  <c r="E228" i="7" s="1"/>
  <c r="D152" i="7"/>
  <c r="D228" i="7" s="1"/>
  <c r="C152" i="7"/>
  <c r="C228" i="7" s="1"/>
  <c r="B152" i="7"/>
  <c r="B228" i="7" s="1"/>
  <c r="M151" i="7"/>
  <c r="M227" i="7" s="1"/>
  <c r="L151" i="7"/>
  <c r="L227" i="7" s="1"/>
  <c r="K151" i="7"/>
  <c r="K227" i="7" s="1"/>
  <c r="J151" i="7"/>
  <c r="J227" i="7" s="1"/>
  <c r="I151" i="7"/>
  <c r="I227" i="7" s="1"/>
  <c r="H151" i="7"/>
  <c r="H227" i="7" s="1"/>
  <c r="G151" i="7"/>
  <c r="G227" i="7" s="1"/>
  <c r="F151" i="7"/>
  <c r="F227" i="7" s="1"/>
  <c r="E151" i="7"/>
  <c r="E227" i="7" s="1"/>
  <c r="D151" i="7"/>
  <c r="D227" i="7" s="1"/>
  <c r="C151" i="7"/>
  <c r="C227" i="7" s="1"/>
  <c r="B151" i="7"/>
  <c r="B227" i="7" s="1"/>
  <c r="M150" i="7"/>
  <c r="M226" i="7" s="1"/>
  <c r="L150" i="7"/>
  <c r="L226" i="7" s="1"/>
  <c r="K150" i="7"/>
  <c r="K226" i="7" s="1"/>
  <c r="J150" i="7"/>
  <c r="J226" i="7" s="1"/>
  <c r="I150" i="7"/>
  <c r="I226" i="7" s="1"/>
  <c r="H150" i="7"/>
  <c r="H226" i="7" s="1"/>
  <c r="G150" i="7"/>
  <c r="G226" i="7" s="1"/>
  <c r="F150" i="7"/>
  <c r="F226" i="7" s="1"/>
  <c r="E150" i="7"/>
  <c r="E226" i="7" s="1"/>
  <c r="D150" i="7"/>
  <c r="D226" i="7" s="1"/>
  <c r="C150" i="7"/>
  <c r="C226" i="7" s="1"/>
  <c r="B150" i="7"/>
  <c r="B226" i="7" s="1"/>
  <c r="M149" i="7"/>
  <c r="M225" i="7" s="1"/>
  <c r="L149" i="7"/>
  <c r="L225" i="7" s="1"/>
  <c r="K149" i="7"/>
  <c r="K225" i="7" s="1"/>
  <c r="J149" i="7"/>
  <c r="J225" i="7" s="1"/>
  <c r="I149" i="7"/>
  <c r="I225" i="7" s="1"/>
  <c r="H149" i="7"/>
  <c r="H225" i="7" s="1"/>
  <c r="G149" i="7"/>
  <c r="G225" i="7" s="1"/>
  <c r="F149" i="7"/>
  <c r="F225" i="7" s="1"/>
  <c r="E149" i="7"/>
  <c r="E225" i="7" s="1"/>
  <c r="D149" i="7"/>
  <c r="D225" i="7" s="1"/>
  <c r="C149" i="7"/>
  <c r="C225" i="7" s="1"/>
  <c r="B149" i="7"/>
  <c r="B225" i="7" s="1"/>
  <c r="M148" i="7"/>
  <c r="M224" i="7" s="1"/>
  <c r="L148" i="7"/>
  <c r="L224" i="7" s="1"/>
  <c r="K148" i="7"/>
  <c r="K224" i="7" s="1"/>
  <c r="J148" i="7"/>
  <c r="J224" i="7" s="1"/>
  <c r="I148" i="7"/>
  <c r="I224" i="7" s="1"/>
  <c r="H148" i="7"/>
  <c r="H224" i="7" s="1"/>
  <c r="G148" i="7"/>
  <c r="G224" i="7" s="1"/>
  <c r="F148" i="7"/>
  <c r="F224" i="7" s="1"/>
  <c r="E148" i="7"/>
  <c r="E224" i="7" s="1"/>
  <c r="D148" i="7"/>
  <c r="D224" i="7" s="1"/>
  <c r="C148" i="7"/>
  <c r="C224" i="7" s="1"/>
  <c r="B148" i="7"/>
  <c r="B224" i="7" s="1"/>
  <c r="M147" i="7"/>
  <c r="M223" i="7" s="1"/>
  <c r="L147" i="7"/>
  <c r="L223" i="7" s="1"/>
  <c r="K147" i="7"/>
  <c r="K223" i="7" s="1"/>
  <c r="J147" i="7"/>
  <c r="J223" i="7" s="1"/>
  <c r="I147" i="7"/>
  <c r="I223" i="7" s="1"/>
  <c r="H147" i="7"/>
  <c r="H223" i="7" s="1"/>
  <c r="G147" i="7"/>
  <c r="G223" i="7" s="1"/>
  <c r="F147" i="7"/>
  <c r="F223" i="7" s="1"/>
  <c r="E147" i="7"/>
  <c r="E223" i="7" s="1"/>
  <c r="D147" i="7"/>
  <c r="D223" i="7" s="1"/>
  <c r="C147" i="7"/>
  <c r="C223" i="7" s="1"/>
  <c r="B147" i="7"/>
  <c r="B223" i="7" s="1"/>
  <c r="M146" i="7"/>
  <c r="M222" i="7" s="1"/>
  <c r="L146" i="7"/>
  <c r="L222" i="7" s="1"/>
  <c r="K146" i="7"/>
  <c r="K222" i="7" s="1"/>
  <c r="J146" i="7"/>
  <c r="J222" i="7" s="1"/>
  <c r="I146" i="7"/>
  <c r="I222" i="7" s="1"/>
  <c r="H146" i="7"/>
  <c r="H222" i="7" s="1"/>
  <c r="G146" i="7"/>
  <c r="G222" i="7" s="1"/>
  <c r="F146" i="7"/>
  <c r="F222" i="7" s="1"/>
  <c r="E146" i="7"/>
  <c r="E222" i="7" s="1"/>
  <c r="D146" i="7"/>
  <c r="D222" i="7" s="1"/>
  <c r="C146" i="7"/>
  <c r="C222" i="7" s="1"/>
  <c r="B146" i="7"/>
  <c r="B222" i="7" s="1"/>
  <c r="M145" i="7"/>
  <c r="M221" i="7" s="1"/>
  <c r="L145" i="7"/>
  <c r="L221" i="7" s="1"/>
  <c r="K145" i="7"/>
  <c r="K221" i="7" s="1"/>
  <c r="J145" i="7"/>
  <c r="J221" i="7" s="1"/>
  <c r="I145" i="7"/>
  <c r="I221" i="7" s="1"/>
  <c r="H145" i="7"/>
  <c r="H221" i="7" s="1"/>
  <c r="G145" i="7"/>
  <c r="G221" i="7" s="1"/>
  <c r="F145" i="7"/>
  <c r="F221" i="7" s="1"/>
  <c r="E145" i="7"/>
  <c r="E221" i="7" s="1"/>
  <c r="D145" i="7"/>
  <c r="D221" i="7" s="1"/>
  <c r="C145" i="7"/>
  <c r="C221" i="7" s="1"/>
  <c r="B145" i="7"/>
  <c r="B221" i="7" s="1"/>
  <c r="M144" i="7"/>
  <c r="M220" i="7" s="1"/>
  <c r="L144" i="7"/>
  <c r="L220" i="7" s="1"/>
  <c r="K144" i="7"/>
  <c r="K220" i="7" s="1"/>
  <c r="J144" i="7"/>
  <c r="J220" i="7" s="1"/>
  <c r="I144" i="7"/>
  <c r="I220" i="7" s="1"/>
  <c r="H144" i="7"/>
  <c r="H220" i="7" s="1"/>
  <c r="G144" i="7"/>
  <c r="G220" i="7" s="1"/>
  <c r="F144" i="7"/>
  <c r="F220" i="7" s="1"/>
  <c r="E144" i="7"/>
  <c r="E220" i="7" s="1"/>
  <c r="D144" i="7"/>
  <c r="D220" i="7" s="1"/>
  <c r="C144" i="7"/>
  <c r="C220" i="7" s="1"/>
  <c r="B144" i="7"/>
  <c r="B220" i="7" s="1"/>
  <c r="M143" i="7"/>
  <c r="M219" i="7" s="1"/>
  <c r="L143" i="7"/>
  <c r="L219" i="7" s="1"/>
  <c r="K143" i="7"/>
  <c r="K219" i="7" s="1"/>
  <c r="J143" i="7"/>
  <c r="J219" i="7" s="1"/>
  <c r="I143" i="7"/>
  <c r="I219" i="7" s="1"/>
  <c r="H143" i="7"/>
  <c r="H219" i="7" s="1"/>
  <c r="G143" i="7"/>
  <c r="G219" i="7" s="1"/>
  <c r="F143" i="7"/>
  <c r="F219" i="7" s="1"/>
  <c r="E143" i="7"/>
  <c r="E219" i="7" s="1"/>
  <c r="D143" i="7"/>
  <c r="D219" i="7" s="1"/>
  <c r="C143" i="7"/>
  <c r="C219" i="7" s="1"/>
  <c r="B143" i="7"/>
  <c r="B219" i="7" s="1"/>
  <c r="M142" i="7"/>
  <c r="M218" i="7" s="1"/>
  <c r="L142" i="7"/>
  <c r="L218" i="7" s="1"/>
  <c r="K142" i="7"/>
  <c r="K218" i="7" s="1"/>
  <c r="J142" i="7"/>
  <c r="J218" i="7" s="1"/>
  <c r="I142" i="7"/>
  <c r="I218" i="7" s="1"/>
  <c r="H142" i="7"/>
  <c r="H218" i="7" s="1"/>
  <c r="G142" i="7"/>
  <c r="G218" i="7" s="1"/>
  <c r="F142" i="7"/>
  <c r="F218" i="7" s="1"/>
  <c r="E142" i="7"/>
  <c r="E218" i="7" s="1"/>
  <c r="D142" i="7"/>
  <c r="D218" i="7" s="1"/>
  <c r="C142" i="7"/>
  <c r="C218" i="7" s="1"/>
  <c r="B142" i="7"/>
  <c r="B218" i="7" s="1"/>
  <c r="M141" i="7"/>
  <c r="M217" i="7" s="1"/>
  <c r="L141" i="7"/>
  <c r="L217" i="7" s="1"/>
  <c r="K141" i="7"/>
  <c r="K217" i="7" s="1"/>
  <c r="J141" i="7"/>
  <c r="J217" i="7" s="1"/>
  <c r="I141" i="7"/>
  <c r="I217" i="7" s="1"/>
  <c r="H141" i="7"/>
  <c r="H217" i="7" s="1"/>
  <c r="G141" i="7"/>
  <c r="G217" i="7" s="1"/>
  <c r="F141" i="7"/>
  <c r="F217" i="7" s="1"/>
  <c r="E141" i="7"/>
  <c r="E217" i="7" s="1"/>
  <c r="D141" i="7"/>
  <c r="D217" i="7" s="1"/>
  <c r="C141" i="7"/>
  <c r="C217" i="7" s="1"/>
  <c r="B141" i="7"/>
  <c r="B217" i="7" s="1"/>
  <c r="M140" i="7"/>
  <c r="M216" i="7" s="1"/>
  <c r="M248" i="7" s="1"/>
  <c r="L140" i="7"/>
  <c r="L216" i="7" s="1"/>
  <c r="L248" i="7" s="1"/>
  <c r="K140" i="7"/>
  <c r="K216" i="7" s="1"/>
  <c r="K248" i="7" s="1"/>
  <c r="J140" i="7"/>
  <c r="J216" i="7" s="1"/>
  <c r="J248" i="7" s="1"/>
  <c r="I140" i="7"/>
  <c r="I216" i="7" s="1"/>
  <c r="I248" i="7" s="1"/>
  <c r="H140" i="7"/>
  <c r="H216" i="7" s="1"/>
  <c r="H248" i="7" s="1"/>
  <c r="G140" i="7"/>
  <c r="G216" i="7" s="1"/>
  <c r="G248" i="7" s="1"/>
  <c r="F140" i="7"/>
  <c r="F216" i="7" s="1"/>
  <c r="F248" i="7" s="1"/>
  <c r="E140" i="7"/>
  <c r="E216" i="7" s="1"/>
  <c r="D140" i="7"/>
  <c r="D216" i="7" s="1"/>
  <c r="D248" i="7" s="1"/>
  <c r="C140" i="7"/>
  <c r="C216" i="7" s="1"/>
  <c r="C248" i="7" s="1"/>
  <c r="B140" i="7"/>
  <c r="B216" i="7" s="1"/>
  <c r="M48" i="7"/>
  <c r="M50" i="7" s="1"/>
  <c r="Q249" i="7" l="1"/>
  <c r="T249" i="7" s="1"/>
  <c r="B248" i="7"/>
  <c r="E248" i="7"/>
  <c r="M250" i="7" l="1"/>
  <c r="K43" i="5"/>
  <c r="K28" i="5" s="1"/>
  <c r="K72" i="5"/>
  <c r="K74" i="5" s="1"/>
  <c r="K31" i="5" s="1"/>
  <c r="K68" i="5"/>
  <c r="K59" i="5" s="1"/>
  <c r="H61" i="4"/>
  <c r="H64" i="4" s="1"/>
  <c r="H51" i="4"/>
  <c r="H49" i="4"/>
  <c r="H53" i="4" s="1"/>
  <c r="M255" i="7" l="1"/>
  <c r="M251" i="7"/>
  <c r="M256" i="7" s="1"/>
  <c r="K50" i="5"/>
  <c r="H22" i="4"/>
  <c r="K52" i="5"/>
  <c r="K29" i="5" s="1"/>
  <c r="K55" i="5"/>
  <c r="H11" i="4" l="1"/>
  <c r="H14" i="4" s="1"/>
  <c r="H17" i="4" s="1"/>
  <c r="H20" i="4" s="1"/>
  <c r="H24" i="4" s="1"/>
  <c r="H42" i="4" s="1"/>
  <c r="G11" i="2" s="1"/>
  <c r="K56" i="5"/>
  <c r="K58" i="5" s="1"/>
  <c r="K61" i="5" s="1"/>
  <c r="K30" i="5" s="1"/>
  <c r="K33" i="5" s="1"/>
  <c r="K36" i="5" l="1"/>
  <c r="G13" i="2" s="1"/>
  <c r="K10" i="5"/>
  <c r="G10" i="8"/>
  <c r="F39" i="1" l="1"/>
  <c r="F33" i="1"/>
  <c r="E33" i="1"/>
  <c r="F32" i="1"/>
  <c r="F34" i="1" s="1"/>
  <c r="E32" i="1"/>
  <c r="E34" i="1" s="1"/>
  <c r="E23" i="1"/>
  <c r="E17" i="1"/>
  <c r="I8" i="1"/>
  <c r="I28" i="1" s="1"/>
  <c r="I23" i="1" l="1"/>
  <c r="I17" i="1"/>
  <c r="I25" i="1" s="1"/>
  <c r="G33" i="1"/>
  <c r="F40" i="1"/>
  <c r="G32" i="1"/>
  <c r="G38" i="1" l="1"/>
  <c r="I32" i="1"/>
  <c r="G34" i="1"/>
  <c r="I33" i="1"/>
  <c r="K11" i="5"/>
  <c r="K13" i="5" s="1"/>
  <c r="G12" i="2" s="1"/>
  <c r="G40" i="1"/>
  <c r="G39" i="1"/>
  <c r="I34" i="1" l="1"/>
  <c r="I42" i="1"/>
  <c r="G21" i="8"/>
  <c r="G11" i="8" s="1"/>
  <c r="G13" i="8" s="1"/>
  <c r="G14" i="2" s="1"/>
  <c r="G16" i="2"/>
  <c r="G20" i="2" s="1"/>
  <c r="G17" i="8" l="1"/>
  <c r="I43" i="1"/>
  <c r="G19" i="8" l="1"/>
  <c r="I45" i="1"/>
</calcChain>
</file>

<file path=xl/sharedStrings.xml><?xml version="1.0" encoding="utf-8"?>
<sst xmlns="http://schemas.openxmlformats.org/spreadsheetml/2006/main" count="236" uniqueCount="186">
  <si>
    <t>Page 1 of 2</t>
  </si>
  <si>
    <t>Average Distribution Investment 2018</t>
  </si>
  <si>
    <t>Distribution Plant Investment-EOY</t>
  </si>
  <si>
    <t>Distribution Plant Investment-BOY</t>
  </si>
  <si>
    <t>Average Investment</t>
  </si>
  <si>
    <t>Annual Costs as Percent of Average Distribution Plant</t>
  </si>
  <si>
    <t>Annual</t>
  </si>
  <si>
    <t xml:space="preserve"> </t>
  </si>
  <si>
    <t>Cost</t>
  </si>
  <si>
    <t>Plant</t>
  </si>
  <si>
    <t>1.  O&amp;M</t>
  </si>
  <si>
    <t>Distribution Operations</t>
  </si>
  <si>
    <t>Distribution Maintenance</t>
  </si>
  <si>
    <t>2.  Consumer and Admin &amp; General</t>
  </si>
  <si>
    <t>Customer Accounts</t>
  </si>
  <si>
    <t>Customer Service &amp; Information</t>
  </si>
  <si>
    <t>Administrative &amp; General</t>
  </si>
  <si>
    <t>3. Total O&amp;M and A&amp;G Costs</t>
  </si>
  <si>
    <t>4.  Depreciation</t>
  </si>
  <si>
    <t>Capital Structure</t>
  </si>
  <si>
    <t>Average</t>
  </si>
  <si>
    <t>Debt</t>
  </si>
  <si>
    <t>Equity (Excludes GTCCs)</t>
  </si>
  <si>
    <t>Total</t>
  </si>
  <si>
    <t>Interest and Equity Computations</t>
  </si>
  <si>
    <t>Interest on LTD Using Interest Costs for 2018</t>
  </si>
  <si>
    <t>Margins Would be Equal to Interest for 2.0 TIER</t>
  </si>
  <si>
    <t>a.  Interest</t>
  </si>
  <si>
    <t>b.  Margins</t>
  </si>
  <si>
    <t>Total Fixed Revenue Requirements as a Percent of Distribution Costs</t>
  </si>
  <si>
    <t>Watts</t>
  </si>
  <si>
    <t>Lumens</t>
  </si>
  <si>
    <t>Taxes</t>
  </si>
  <si>
    <t>Type</t>
  </si>
  <si>
    <t xml:space="preserve">Annual Cost of Operation: </t>
  </si>
  <si>
    <t>Annual Cost Per Fixture</t>
  </si>
  <si>
    <t>Divide by: 12 Months</t>
  </si>
  <si>
    <t>Calculated Monthly Rate</t>
  </si>
  <si>
    <t xml:space="preserve">  Cost of Electric </t>
  </si>
  <si>
    <t>(Sch. A)</t>
  </si>
  <si>
    <t xml:space="preserve">  Oper. and Maint.</t>
  </si>
  <si>
    <t>(Sch. B)</t>
  </si>
  <si>
    <t xml:space="preserve">  Depreciation </t>
  </si>
  <si>
    <t>(Sch. C)</t>
  </si>
  <si>
    <t xml:space="preserve">  Carrying Costs </t>
  </si>
  <si>
    <t>New Decorative Lighting Rate Calculations</t>
  </si>
  <si>
    <t>Annual Electric Cost</t>
  </si>
  <si>
    <t>Energy Charges:</t>
  </si>
  <si>
    <t>Hours of Operation (Note 1)</t>
  </si>
  <si>
    <t>Times: Watts</t>
  </si>
  <si>
    <t>Annual Wattage</t>
  </si>
  <si>
    <t>Divide by: 1,000</t>
  </si>
  <si>
    <t xml:space="preserve">Annual kWh's </t>
  </si>
  <si>
    <t>Gross-Up for 4% Line Loss</t>
  </si>
  <si>
    <t>Annual kWh's Required</t>
  </si>
  <si>
    <t>Times: Blended On-Peak/</t>
  </si>
  <si>
    <t>Annual Energy Charge</t>
  </si>
  <si>
    <t>Demand Charges:</t>
  </si>
  <si>
    <t xml:space="preserve">Divide by: 1,000 </t>
  </si>
  <si>
    <t>kW Demand</t>
  </si>
  <si>
    <t>Times: 6 Months (Note 3)</t>
  </si>
  <si>
    <t>Sub-total</t>
  </si>
  <si>
    <t>kW Subject to Demand Charge</t>
  </si>
  <si>
    <t>Times: Demand Charge</t>
  </si>
  <si>
    <t>Annual Demand Charge</t>
  </si>
  <si>
    <t>Schedule A</t>
  </si>
  <si>
    <t>Note 1</t>
  </si>
  <si>
    <t>Total Hours in a Year</t>
  </si>
  <si>
    <t>Number of Days per Year</t>
  </si>
  <si>
    <t>Hours per Day</t>
  </si>
  <si>
    <t>Total Hours during Year</t>
  </si>
  <si>
    <t>Times: Average Percentage of Darkness</t>
  </si>
  <si>
    <t>Approximate Hours Outdoor Lighting in Use</t>
  </si>
  <si>
    <t>Note 2</t>
  </si>
  <si>
    <t>On-Peak kWh</t>
  </si>
  <si>
    <t>Off-Peak kWh</t>
  </si>
  <si>
    <t>Combined Rate</t>
  </si>
  <si>
    <t>Divide by: 2</t>
  </si>
  <si>
    <t>Blended Rate</t>
  </si>
  <si>
    <t>Note 3</t>
  </si>
  <si>
    <t xml:space="preserve">  Off-Peak Cost of Energy, (Note 2)</t>
  </si>
  <si>
    <t>Page 1 of 1</t>
  </si>
  <si>
    <t>Operation and Maintenance Expenses</t>
  </si>
  <si>
    <t>O&amp;M Expense for Fixture</t>
  </si>
  <si>
    <t xml:space="preserve">Times: Percent </t>
  </si>
  <si>
    <t xml:space="preserve">Original Cost </t>
  </si>
  <si>
    <t>Original Cost</t>
  </si>
  <si>
    <t>Miscellaneous Material</t>
  </si>
  <si>
    <t>Total Original Cost</t>
  </si>
  <si>
    <t>Times: Depreciation Rate</t>
  </si>
  <si>
    <t>(Note 5)</t>
  </si>
  <si>
    <t>Annual Depreciation Accrual</t>
  </si>
  <si>
    <t>Annual Depreciation</t>
  </si>
  <si>
    <t xml:space="preserve">Cost of Fixture </t>
  </si>
  <si>
    <t xml:space="preserve">Direct Labor </t>
  </si>
  <si>
    <t>(Note 1)</t>
  </si>
  <si>
    <t xml:space="preserve">Indirect Labor </t>
  </si>
  <si>
    <t>(Note 2)</t>
  </si>
  <si>
    <t xml:space="preserve">Labor Overhead </t>
  </si>
  <si>
    <t>(Note 3)</t>
  </si>
  <si>
    <t xml:space="preserve">Transportation </t>
  </si>
  <si>
    <t>(Note 4)</t>
  </si>
  <si>
    <t>Average Hourly Labor Rate at 8/1/19 for Union Sevice Technician</t>
  </si>
  <si>
    <t>Estimated Number of Hours to Install</t>
  </si>
  <si>
    <t>Direct Labor Capitalized for Light Fixture</t>
  </si>
  <si>
    <t>Indirect Construction Labor, RUS Account 107.00</t>
  </si>
  <si>
    <t>Divide by: Direct Construction Labor, RUS Account 107.2</t>
  </si>
  <si>
    <t>Ratio of Indirect Labor to Direct Labor</t>
  </si>
  <si>
    <t>Times: Direct Labor Cost to Install Light Fixture</t>
  </si>
  <si>
    <t>Indirect Labor Capitalized for Light Fixture</t>
  </si>
  <si>
    <t>Direct Labor Capitalized</t>
  </si>
  <si>
    <t>Indirect Labor Capitalized</t>
  </si>
  <si>
    <t>Total Labor</t>
  </si>
  <si>
    <t>Times: Labor Overhead Factor (See Below)</t>
  </si>
  <si>
    <t>Labor Overhead Capitalized</t>
  </si>
  <si>
    <t>Labor Overhear Factor</t>
  </si>
  <si>
    <t>Labor Overhead Factor</t>
  </si>
  <si>
    <t>Note 4</t>
  </si>
  <si>
    <t>Service Truck Hourly Rate</t>
  </si>
  <si>
    <t>Transportation Cost Capitalized</t>
  </si>
  <si>
    <t>Note 5</t>
  </si>
  <si>
    <t>Depreciation is calculated using the composite depreciation rate currently used for existing outdoor lighting fixtures.</t>
  </si>
  <si>
    <t>2018 Cost of Employee Benefits</t>
  </si>
  <si>
    <t>Divide by: 2018 Regular Employee Wages</t>
  </si>
  <si>
    <t>Period of Daylight in Owenton, Kentucky during 2017</t>
  </si>
  <si>
    <t>Date</t>
  </si>
  <si>
    <t>January</t>
  </si>
  <si>
    <t>February</t>
  </si>
  <si>
    <t>March</t>
  </si>
  <si>
    <t>April</t>
  </si>
  <si>
    <t>May</t>
  </si>
  <si>
    <t>June</t>
  </si>
  <si>
    <t>July</t>
  </si>
  <si>
    <t>August</t>
  </si>
  <si>
    <t>September</t>
  </si>
  <si>
    <t xml:space="preserve">October </t>
  </si>
  <si>
    <t>November</t>
  </si>
  <si>
    <t>December</t>
  </si>
  <si>
    <t>Calculation of Average Duration of Time Outdoor Lighting Fixtures are in Operation Using Minutes from 2017</t>
  </si>
  <si>
    <t xml:space="preserve">Minutes of Daylight for each day of 2017, Derived from Table Created by U.S. Naval Observatory as Shown on Page 4 </t>
  </si>
  <si>
    <t>October</t>
  </si>
  <si>
    <t>Daylight Minutes</t>
  </si>
  <si>
    <t>Grand Total Daylight Minutes 2017</t>
  </si>
  <si>
    <t>Plus: Minutes of Darkness</t>
  </si>
  <si>
    <t>Total Minutes 2017 (365 days x 24 hours per day x 60 minutes per hour = 525,600)</t>
  </si>
  <si>
    <t>Percentage of Daylight Minutes</t>
  </si>
  <si>
    <t xml:space="preserve">Percentage of Minutes of Darkness (approximate percentage of time that outdoor lighting is in operation)  </t>
  </si>
  <si>
    <t>2018 Fixed Charge Rate</t>
  </si>
  <si>
    <t>Page 1 of 3</t>
  </si>
  <si>
    <t>Schedule B</t>
  </si>
  <si>
    <t>Page 2 of 2</t>
  </si>
  <si>
    <t>Installed Costs</t>
  </si>
  <si>
    <t>Carrying Costs</t>
  </si>
  <si>
    <t>Annual Carrying Costs</t>
  </si>
  <si>
    <t>Cost of Capital</t>
  </si>
  <si>
    <t>Total Cost of Capital</t>
  </si>
  <si>
    <t xml:space="preserve">Times: Cost of Capital </t>
  </si>
  <si>
    <t xml:space="preserve"> Patronage Capital, Cost of Equity to Cost of Debt</t>
  </si>
  <si>
    <t xml:space="preserve">   to produce a 2.0 Operating TIER</t>
  </si>
  <si>
    <t>Schedule C</t>
  </si>
  <si>
    <t>(See Sch. A, Page 2 of 3)</t>
  </si>
  <si>
    <t>Page 2 of 3</t>
  </si>
  <si>
    <t>Page 3 of 3</t>
  </si>
  <si>
    <t>Of Avg Distribution</t>
  </si>
  <si>
    <t>Expense As Percent</t>
  </si>
  <si>
    <t>(Sch. D)</t>
  </si>
  <si>
    <t>Schedule D</t>
  </si>
  <si>
    <t xml:space="preserve"> Interest, See Calculation Sch. B pg. 2</t>
  </si>
  <si>
    <t xml:space="preserve">  (2 hours is equal to the hours used in TFS2018-00368)</t>
  </si>
  <si>
    <t>Holophane</t>
  </si>
  <si>
    <t>LED</t>
  </si>
  <si>
    <t>Accessories</t>
  </si>
  <si>
    <t xml:space="preserve">  Photocontrol</t>
  </si>
  <si>
    <t xml:space="preserve">  Pole and Base</t>
  </si>
  <si>
    <t>Subtotal</t>
  </si>
  <si>
    <t>Total after Taxes</t>
  </si>
  <si>
    <t>Cost of fixture</t>
  </si>
  <si>
    <t>It was assumed that outdoor lighting contributes to EKPC's coincident peak demand 6 months out of the year.  This is the same assumption that was made in OEC's Tariff Filing No. TFS2018-00368.</t>
  </si>
  <si>
    <t xml:space="preserve">The energy rates shown below are paid to EKPC pursuant to Rate E, Option 2, effective November 2, 2017, as shown in EKPC's tariff on file with the KPSC.  The blended energy rate calculated below assumes that LED lighting is illuminated during periods of on-peak demand and off-peak demand equally.  This is the same assumption made in OEC's Tariff Filing No. TFS2018-00368. </t>
  </si>
  <si>
    <t>Following the method used in OEC's Tariff Filing No. TFS2018-00368, OEC estimated O&amp;M expenses for the new outdoor lighting fixtures included in this tariff by multiplying the original cost of each fixture by the percentage derived by dividing OEC's 2018 total O&amp;M expenses  by the average balance of its plant in service during the year.</t>
  </si>
  <si>
    <t>(Sch. B, Page 1)</t>
  </si>
  <si>
    <t>(Sch. B, Page 2)</t>
  </si>
  <si>
    <t>(Schd. E Pg. 1)</t>
  </si>
  <si>
    <t>(Schd. E Pg. 2)</t>
  </si>
  <si>
    <t>(Schd. E Pg. 3 &amp; 4)</t>
  </si>
  <si>
    <t>Exhibit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</si>
</sst>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
    <numFmt numFmtId="167" formatCode="_(* #,##0.0_);_(* \(#,##0.0\);_(* &quot;-&quot;??_);_(@_)"/>
    <numFmt numFmtId="168" formatCode="_(&quot;$&quot;* #,##0.0000000_);_(&quot;$&quot;* \(#,##0.0000000\);_(&quot;$&quot;* &quot;-&quot;??_);_(@_)"/>
    <numFmt numFmtId="169" formatCode="_(* #,##0.000_);_(* \(#,##0.000\);_(* &quot;-&quot;??_);_(@_)"/>
    <numFmt numFmtId="170" formatCode="_(* #,##0.0000_);_(* \(#,##0.0000\);_(* &quot;-&quot;??_);_(@_)"/>
    <numFmt numFmtId="171" formatCode="_(* #,##0.000000_);_(* \(#,##0.000000\);_(* &quot;-&quot;??_);_(@_)"/>
    <numFmt numFmtId="172" formatCode="_(&quot;$&quot;* #,##0.000000_);_(&quot;$&quot;* \(#,##0.000000\);_(&quot;$&quot;* &quot;-&quot;??_);_(@_)"/>
    <numFmt numFmtId="173" formatCode="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b/>
      <sz val="12"/>
      <color theme="1"/>
      <name val="Calibri"/>
      <family val="2"/>
      <scheme val="minor"/>
    </font>
    <font>
      <u/>
      <sz val="11"/>
      <name val="Calibri"/>
      <family val="2"/>
      <scheme val="minor"/>
    </font>
    <font>
      <sz val="11"/>
      <name val="Calibri"/>
      <family val="2"/>
      <scheme val="minor"/>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top style="double">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3">
    <xf numFmtId="0" fontId="0" fillId="0" borderId="0" xfId="0"/>
    <xf numFmtId="0" fontId="0" fillId="0" borderId="4" xfId="0" applyBorder="1"/>
    <xf numFmtId="0" fontId="0" fillId="0" borderId="0" xfId="0" applyBorder="1"/>
    <xf numFmtId="0" fontId="0" fillId="0" borderId="0" xfId="0" applyAlignment="1">
      <alignment horizontal="center"/>
    </xf>
    <xf numFmtId="0" fontId="0" fillId="0" borderId="0" xfId="0" applyAlignment="1"/>
    <xf numFmtId="0" fontId="0" fillId="0" borderId="0" xfId="0" applyBorder="1" applyAlignment="1">
      <alignment horizontal="center"/>
    </xf>
    <xf numFmtId="0" fontId="0" fillId="0" borderId="0" xfId="0" applyBorder="1" applyAlignment="1">
      <alignment horizontal="centerContinuous"/>
    </xf>
    <xf numFmtId="0" fontId="0" fillId="0" borderId="8" xfId="0" applyBorder="1" applyAlignment="1"/>
    <xf numFmtId="164" fontId="0" fillId="0" borderId="0" xfId="1" applyNumberFormat="1" applyFont="1" applyBorder="1"/>
    <xf numFmtId="164" fontId="0" fillId="0" borderId="8" xfId="1" applyNumberFormat="1" applyFont="1" applyFill="1" applyBorder="1"/>
    <xf numFmtId="44" fontId="0" fillId="0" borderId="0" xfId="0" applyNumberFormat="1" applyBorder="1"/>
    <xf numFmtId="43" fontId="0" fillId="0" borderId="0" xfId="1" applyFont="1" applyBorder="1"/>
    <xf numFmtId="43" fontId="0" fillId="0" borderId="8" xfId="1" applyFont="1" applyBorder="1"/>
    <xf numFmtId="164" fontId="0" fillId="0" borderId="8" xfId="1" applyNumberFormat="1" applyFont="1" applyBorder="1"/>
    <xf numFmtId="0" fontId="0" fillId="0" borderId="8" xfId="0" applyBorder="1" applyAlignment="1">
      <alignment horizontal="center"/>
    </xf>
    <xf numFmtId="0" fontId="0" fillId="0" borderId="0" xfId="0" applyBorder="1" applyAlignment="1">
      <alignment horizontal="left"/>
    </xf>
    <xf numFmtId="0" fontId="0" fillId="0" borderId="0" xfId="0" applyAlignment="1">
      <alignment horizontal="centerContinuous"/>
    </xf>
    <xf numFmtId="167" fontId="0" fillId="0" borderId="0" xfId="1" applyNumberFormat="1" applyFont="1" applyBorder="1"/>
    <xf numFmtId="164" fontId="0" fillId="0" borderId="8" xfId="0" applyNumberFormat="1" applyBorder="1"/>
    <xf numFmtId="164" fontId="0" fillId="0" borderId="0" xfId="0" applyNumberFormat="1"/>
    <xf numFmtId="164" fontId="0" fillId="0" borderId="0" xfId="0" applyNumberFormat="1" applyBorder="1"/>
    <xf numFmtId="43" fontId="0" fillId="0" borderId="0" xfId="0" applyNumberFormat="1"/>
    <xf numFmtId="43" fontId="0" fillId="0" borderId="0" xfId="0" applyNumberFormat="1" applyBorder="1"/>
    <xf numFmtId="9" fontId="0" fillId="0" borderId="8" xfId="3" applyFont="1" applyBorder="1"/>
    <xf numFmtId="9" fontId="0" fillId="0" borderId="0" xfId="3" applyFont="1" applyBorder="1"/>
    <xf numFmtId="168" fontId="0" fillId="0" borderId="0" xfId="2" applyNumberFormat="1" applyFont="1" applyBorder="1"/>
    <xf numFmtId="44" fontId="0" fillId="0" borderId="8" xfId="2" applyFont="1" applyBorder="1"/>
    <xf numFmtId="44" fontId="0" fillId="0" borderId="0" xfId="2" applyFont="1" applyBorder="1"/>
    <xf numFmtId="169" fontId="0" fillId="0" borderId="0" xfId="1" applyNumberFormat="1" applyFont="1" applyBorder="1"/>
    <xf numFmtId="170" fontId="0" fillId="0" borderId="0" xfId="1" applyNumberFormat="1" applyFont="1" applyBorder="1"/>
    <xf numFmtId="171" fontId="0" fillId="0" borderId="0" xfId="1" applyNumberFormat="1" applyFont="1" applyBorder="1"/>
    <xf numFmtId="44" fontId="0" fillId="0" borderId="10" xfId="0" applyNumberFormat="1" applyBorder="1"/>
    <xf numFmtId="10" fontId="0" fillId="0" borderId="8" xfId="3" applyNumberFormat="1" applyFont="1" applyBorder="1"/>
    <xf numFmtId="164" fontId="0" fillId="0" borderId="10" xfId="1" applyNumberFormat="1" applyFont="1" applyBorder="1"/>
    <xf numFmtId="171" fontId="0" fillId="0" borderId="8" xfId="1" applyNumberFormat="1" applyFont="1" applyBorder="1"/>
    <xf numFmtId="168" fontId="0" fillId="0" borderId="10" xfId="2" applyNumberFormat="1" applyFont="1" applyBorder="1"/>
    <xf numFmtId="168" fontId="0" fillId="0" borderId="8" xfId="2" applyNumberFormat="1" applyFont="1" applyFill="1" applyBorder="1"/>
    <xf numFmtId="168" fontId="0" fillId="0" borderId="0" xfId="2" applyNumberFormat="1" applyFont="1" applyFill="1" applyBorder="1"/>
    <xf numFmtId="0" fontId="3" fillId="0" borderId="0" xfId="0" applyFont="1" applyBorder="1" applyAlignment="1"/>
    <xf numFmtId="0" fontId="0" fillId="0" borderId="1" xfId="0" applyBorder="1"/>
    <xf numFmtId="0" fontId="0" fillId="0" borderId="2" xfId="0" applyBorder="1"/>
    <xf numFmtId="0" fontId="0" fillId="0" borderId="5" xfId="0" applyBorder="1"/>
    <xf numFmtId="0" fontId="0" fillId="0" borderId="7" xfId="0" applyBorder="1"/>
    <xf numFmtId="0" fontId="0" fillId="0" borderId="8" xfId="0" applyBorder="1"/>
    <xf numFmtId="0" fontId="0" fillId="0" borderId="6" xfId="0" applyBorder="1"/>
    <xf numFmtId="0" fontId="0" fillId="0" borderId="5" xfId="0" applyBorder="1" applyAlignment="1"/>
    <xf numFmtId="0" fontId="0" fillId="0" borderId="0" xfId="0" applyBorder="1" applyAlignment="1"/>
    <xf numFmtId="172" fontId="0" fillId="0" borderId="0" xfId="2" applyNumberFormat="1" applyFont="1" applyBorder="1"/>
    <xf numFmtId="0" fontId="0" fillId="0" borderId="2" xfId="0" applyBorder="1" applyAlignment="1">
      <alignment horizontal="centerContinuous"/>
    </xf>
    <xf numFmtId="0" fontId="0" fillId="0" borderId="3" xfId="0" applyBorder="1" applyAlignment="1">
      <alignment horizontal="centerContinuous"/>
    </xf>
    <xf numFmtId="0" fontId="0" fillId="0" borderId="5" xfId="0" applyBorder="1" applyAlignment="1">
      <alignment horizontal="centerContinuous"/>
    </xf>
    <xf numFmtId="164" fontId="0" fillId="0" borderId="0" xfId="1" applyNumberFormat="1" applyFont="1" applyFill="1" applyBorder="1"/>
    <xf numFmtId="164" fontId="0" fillId="0" borderId="5" xfId="1" applyNumberFormat="1" applyFont="1" applyBorder="1"/>
    <xf numFmtId="167" fontId="0" fillId="0" borderId="5" xfId="1" applyNumberFormat="1" applyFont="1" applyBorder="1"/>
    <xf numFmtId="164" fontId="0" fillId="0" borderId="5" xfId="0" applyNumberFormat="1" applyBorder="1"/>
    <xf numFmtId="43" fontId="0" fillId="0" borderId="5" xfId="0" applyNumberFormat="1" applyBorder="1"/>
    <xf numFmtId="9" fontId="0" fillId="0" borderId="5" xfId="3" applyFont="1" applyBorder="1"/>
    <xf numFmtId="168" fontId="0" fillId="0" borderId="5" xfId="2" applyNumberFormat="1" applyFont="1" applyBorder="1"/>
    <xf numFmtId="44" fontId="0" fillId="0" borderId="5" xfId="2" applyFont="1" applyBorder="1"/>
    <xf numFmtId="43" fontId="0" fillId="0" borderId="5" xfId="1" applyFont="1" applyBorder="1"/>
    <xf numFmtId="169" fontId="0" fillId="0" borderId="5" xfId="1" applyNumberFormat="1" applyFont="1" applyBorder="1"/>
    <xf numFmtId="171" fontId="0" fillId="0" borderId="5" xfId="1" applyNumberFormat="1" applyFont="1" applyBorder="1"/>
    <xf numFmtId="44" fontId="0" fillId="0" borderId="5" xfId="0" applyNumberFormat="1" applyBorder="1"/>
    <xf numFmtId="44" fontId="2" fillId="0" borderId="10" xfId="0" applyNumberFormat="1" applyFont="1" applyBorder="1"/>
    <xf numFmtId="0" fontId="0" fillId="0" borderId="4" xfId="0" applyFont="1" applyBorder="1"/>
    <xf numFmtId="0" fontId="0" fillId="0" borderId="0" xfId="0" applyFont="1" applyBorder="1"/>
    <xf numFmtId="0" fontId="0" fillId="0" borderId="0" xfId="0" applyFont="1"/>
    <xf numFmtId="173" fontId="0" fillId="0" borderId="0" xfId="0" applyNumberFormat="1" applyBorder="1"/>
    <xf numFmtId="44" fontId="0" fillId="0" borderId="10" xfId="2" applyFont="1" applyBorder="1"/>
    <xf numFmtId="0" fontId="0" fillId="0" borderId="0" xfId="0" applyAlignment="1">
      <alignment vertical="center"/>
    </xf>
    <xf numFmtId="166" fontId="0" fillId="0" borderId="8" xfId="0" applyNumberFormat="1" applyBorder="1"/>
    <xf numFmtId="0" fontId="0" fillId="0" borderId="12" xfId="0" applyBorder="1"/>
    <xf numFmtId="0" fontId="0" fillId="0" borderId="13" xfId="0" applyBorder="1" applyAlignment="1"/>
    <xf numFmtId="0" fontId="0" fillId="0" borderId="6" xfId="0" applyBorder="1" applyAlignment="1">
      <alignment vertical="center"/>
    </xf>
    <xf numFmtId="0" fontId="0" fillId="0" borderId="0" xfId="0" applyAlignment="1">
      <alignment horizontal="left"/>
    </xf>
    <xf numFmtId="0" fontId="0" fillId="0" borderId="13" xfId="0" applyBorder="1"/>
    <xf numFmtId="44" fontId="0" fillId="0" borderId="10" xfId="2" applyNumberFormat="1" applyFont="1" applyBorder="1"/>
    <xf numFmtId="43" fontId="0" fillId="0" borderId="10" xfId="0" applyNumberFormat="1" applyBorder="1"/>
    <xf numFmtId="10" fontId="0" fillId="0" borderId="10" xfId="3" applyNumberFormat="1" applyFont="1" applyBorder="1"/>
    <xf numFmtId="2" fontId="0" fillId="0" borderId="0" xfId="0" applyNumberFormat="1" applyBorder="1"/>
    <xf numFmtId="0" fontId="5" fillId="0" borderId="0" xfId="0" applyFont="1" applyBorder="1"/>
    <xf numFmtId="165" fontId="0" fillId="0" borderId="0" xfId="2" applyNumberFormat="1" applyFont="1" applyBorder="1"/>
    <xf numFmtId="10" fontId="0" fillId="0" borderId="0" xfId="3" applyNumberFormat="1" applyFont="1" applyBorder="1"/>
    <xf numFmtId="0" fontId="0" fillId="0" borderId="6" xfId="0" applyBorder="1" applyAlignment="1"/>
    <xf numFmtId="43" fontId="0" fillId="0" borderId="0" xfId="1" applyFont="1" applyAlignment="1">
      <alignment horizontal="center"/>
    </xf>
    <xf numFmtId="0" fontId="5" fillId="0" borderId="0" xfId="0" applyFont="1" applyAlignment="1">
      <alignment horizontal="center"/>
    </xf>
    <xf numFmtId="43" fontId="0" fillId="0" borderId="0" xfId="1" applyFont="1" applyBorder="1" applyAlignment="1">
      <alignment horizontal="center"/>
    </xf>
    <xf numFmtId="43" fontId="0" fillId="0" borderId="0" xfId="1" applyFont="1" applyFill="1" applyBorder="1" applyAlignment="1">
      <alignment horizontal="center"/>
    </xf>
    <xf numFmtId="0" fontId="0" fillId="0" borderId="0" xfId="0" applyFill="1" applyBorder="1" applyAlignment="1">
      <alignment horizontal="center"/>
    </xf>
    <xf numFmtId="43" fontId="0" fillId="0" borderId="0" xfId="1" applyFont="1" applyAlignment="1"/>
    <xf numFmtId="0" fontId="5" fillId="0" borderId="0" xfId="0" applyFont="1" applyAlignment="1">
      <alignment horizontal="right"/>
    </xf>
    <xf numFmtId="0" fontId="0" fillId="0" borderId="0" xfId="0" applyAlignment="1">
      <alignment horizontal="right"/>
    </xf>
    <xf numFmtId="164" fontId="0" fillId="0" borderId="0" xfId="0" applyNumberFormat="1" applyAlignment="1">
      <alignment horizontal="center"/>
    </xf>
    <xf numFmtId="10" fontId="0" fillId="0" borderId="14" xfId="3" applyNumberFormat="1" applyFont="1" applyBorder="1"/>
    <xf numFmtId="0" fontId="7" fillId="0" borderId="1" xfId="0" applyFont="1" applyBorder="1"/>
    <xf numFmtId="0" fontId="7" fillId="0" borderId="2" xfId="0" applyFont="1" applyBorder="1"/>
    <xf numFmtId="0" fontId="8" fillId="0" borderId="2" xfId="0" applyFont="1" applyBorder="1"/>
    <xf numFmtId="0" fontId="8" fillId="0" borderId="2" xfId="0" applyFont="1" applyBorder="1" applyAlignment="1">
      <alignment horizontal="center"/>
    </xf>
    <xf numFmtId="0" fontId="7" fillId="0" borderId="2" xfId="0" applyFont="1" applyBorder="1" applyAlignment="1">
      <alignment horizontal="center"/>
    </xf>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164" fontId="8" fillId="0" borderId="0" xfId="1" applyNumberFormat="1" applyFont="1" applyBorder="1"/>
    <xf numFmtId="165" fontId="8" fillId="0" borderId="5" xfId="2" applyNumberFormat="1" applyFont="1" applyBorder="1"/>
    <xf numFmtId="0" fontId="8" fillId="0" borderId="7" xfId="0" applyFont="1" applyBorder="1"/>
    <xf numFmtId="0" fontId="8" fillId="0" borderId="8" xfId="0" applyFont="1" applyBorder="1"/>
    <xf numFmtId="164" fontId="8" fillId="0" borderId="8" xfId="1" applyNumberFormat="1" applyFont="1" applyBorder="1"/>
    <xf numFmtId="0" fontId="8" fillId="0" borderId="6" xfId="0" applyFont="1" applyBorder="1"/>
    <xf numFmtId="0" fontId="8" fillId="0" borderId="3" xfId="0"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165" fontId="8" fillId="0" borderId="0" xfId="2" applyNumberFormat="1" applyFont="1" applyBorder="1"/>
    <xf numFmtId="165" fontId="8" fillId="0" borderId="9" xfId="2" applyNumberFormat="1" applyFont="1" applyBorder="1"/>
    <xf numFmtId="166" fontId="8" fillId="0" borderId="5" xfId="3" applyNumberFormat="1" applyFont="1" applyBorder="1" applyAlignment="1">
      <alignment horizontal="right"/>
    </xf>
    <xf numFmtId="0" fontId="8" fillId="0" borderId="5" xfId="0" applyFont="1" applyBorder="1" applyAlignment="1">
      <alignment horizontal="right"/>
    </xf>
    <xf numFmtId="0" fontId="8" fillId="0" borderId="6" xfId="0" applyFont="1" applyBorder="1" applyAlignment="1">
      <alignment horizontal="right"/>
    </xf>
    <xf numFmtId="0" fontId="8" fillId="0" borderId="0" xfId="0" applyFont="1" applyBorder="1" applyAlignment="1">
      <alignment horizontal="right"/>
    </xf>
    <xf numFmtId="166" fontId="8" fillId="0" borderId="3" xfId="3" applyNumberFormat="1" applyFont="1" applyBorder="1" applyAlignment="1">
      <alignment horizontal="right"/>
    </xf>
    <xf numFmtId="164" fontId="8" fillId="0" borderId="0" xfId="0" applyNumberFormat="1" applyFont="1" applyBorder="1"/>
    <xf numFmtId="9" fontId="8" fillId="0" borderId="0" xfId="3" applyFont="1" applyBorder="1"/>
    <xf numFmtId="164" fontId="8" fillId="0" borderId="8" xfId="0" applyNumberFormat="1" applyFont="1" applyBorder="1"/>
    <xf numFmtId="166" fontId="8" fillId="0" borderId="6" xfId="3" applyNumberFormat="1" applyFont="1" applyBorder="1" applyAlignment="1">
      <alignment horizontal="right"/>
    </xf>
    <xf numFmtId="166" fontId="8" fillId="0" borderId="0" xfId="3" applyNumberFormat="1" applyFont="1" applyBorder="1" applyAlignment="1">
      <alignment horizontal="right"/>
    </xf>
    <xf numFmtId="164" fontId="8" fillId="0" borderId="2" xfId="0" applyNumberFormat="1" applyFont="1" applyBorder="1"/>
    <xf numFmtId="10" fontId="8" fillId="0" borderId="0" xfId="3" applyNumberFormat="1" applyFont="1" applyBorder="1"/>
    <xf numFmtId="166" fontId="8" fillId="0" borderId="5" xfId="0" applyNumberFormat="1" applyFont="1" applyBorder="1" applyAlignment="1">
      <alignment horizontal="right"/>
    </xf>
    <xf numFmtId="10" fontId="8" fillId="0" borderId="9" xfId="3" applyNumberFormat="1" applyFont="1" applyBorder="1"/>
    <xf numFmtId="166" fontId="8" fillId="0" borderId="6" xfId="0" applyNumberFormat="1" applyFont="1" applyBorder="1" applyAlignment="1">
      <alignment horizontal="right"/>
    </xf>
    <xf numFmtId="165" fontId="0" fillId="0" borderId="0" xfId="0" applyNumberFormat="1" applyFont="1"/>
    <xf numFmtId="0" fontId="0" fillId="0" borderId="3" xfId="0" applyBorder="1" applyAlignment="1">
      <alignment horizontal="center"/>
    </xf>
    <xf numFmtId="166" fontId="8" fillId="0" borderId="0" xfId="0" applyNumberFormat="1" applyFont="1" applyBorder="1" applyAlignment="1">
      <alignment horizontal="right"/>
    </xf>
    <xf numFmtId="164" fontId="8" fillId="0" borderId="5" xfId="1" applyNumberFormat="1" applyFont="1" applyBorder="1"/>
    <xf numFmtId="166" fontId="8" fillId="0" borderId="9" xfId="0" applyNumberFormat="1" applyFont="1" applyBorder="1" applyAlignment="1">
      <alignment horizontal="right"/>
    </xf>
    <xf numFmtId="0" fontId="0" fillId="0" borderId="15" xfId="0" applyFont="1" applyBorder="1" applyAlignment="1">
      <alignment horizontal="right"/>
    </xf>
    <xf numFmtId="0" fontId="8" fillId="0" borderId="8" xfId="0" applyFont="1" applyBorder="1" applyAlignment="1">
      <alignment horizontal="right"/>
    </xf>
    <xf numFmtId="0" fontId="0" fillId="0" borderId="5" xfId="0" applyFont="1" applyBorder="1" applyAlignment="1">
      <alignment horizontal="right"/>
    </xf>
    <xf numFmtId="166" fontId="8" fillId="0" borderId="2" xfId="3" applyNumberFormat="1" applyFont="1" applyBorder="1" applyAlignment="1">
      <alignment horizontal="right"/>
    </xf>
    <xf numFmtId="9" fontId="8" fillId="0" borderId="9" xfId="3" applyFont="1" applyBorder="1" applyAlignment="1">
      <alignment horizontal="right"/>
    </xf>
    <xf numFmtId="166" fontId="8" fillId="0" borderId="8" xfId="3" applyNumberFormat="1" applyFont="1" applyBorder="1" applyAlignment="1">
      <alignment horizontal="right"/>
    </xf>
    <xf numFmtId="9" fontId="8" fillId="0" borderId="5" xfId="3" applyFont="1" applyBorder="1" applyAlignment="1">
      <alignment horizontal="right"/>
    </xf>
    <xf numFmtId="166" fontId="8" fillId="0" borderId="8" xfId="0" applyNumberFormat="1" applyFont="1" applyBorder="1" applyAlignment="1">
      <alignment horizontal="right"/>
    </xf>
    <xf numFmtId="10" fontId="0" fillId="0" borderId="0" xfId="0" applyNumberFormat="1" applyBorder="1"/>
    <xf numFmtId="0" fontId="0" fillId="0" borderId="0" xfId="0" applyFill="1" applyBorder="1"/>
    <xf numFmtId="10" fontId="0" fillId="0" borderId="0" xfId="0" applyNumberFormat="1" applyFill="1" applyBorder="1"/>
    <xf numFmtId="0" fontId="0" fillId="0" borderId="5" xfId="0" applyBorder="1" applyAlignment="1">
      <alignment vertical="center"/>
    </xf>
    <xf numFmtId="0" fontId="0" fillId="0" borderId="8" xfId="0" applyBorder="1" applyAlignment="1">
      <alignment horizontal="justify" vertical="center" wrapText="1"/>
    </xf>
    <xf numFmtId="0" fontId="7" fillId="0" borderId="4" xfId="0" applyFont="1" applyBorder="1"/>
    <xf numFmtId="0" fontId="7" fillId="0" borderId="0" xfId="0" applyFont="1" applyBorder="1"/>
    <xf numFmtId="0" fontId="7" fillId="0" borderId="0" xfId="0" applyFont="1" applyBorder="1" applyAlignment="1">
      <alignment horizontal="center"/>
    </xf>
    <xf numFmtId="166" fontId="0" fillId="0" borderId="0" xfId="0" applyNumberFormat="1" applyBorder="1"/>
    <xf numFmtId="44" fontId="2" fillId="0" borderId="0" xfId="0" applyNumberFormat="1" applyFont="1" applyBorder="1"/>
    <xf numFmtId="0" fontId="0" fillId="0" borderId="0" xfId="0" applyFont="1" applyBorder="1" applyAlignment="1">
      <alignment horizontal="center"/>
    </xf>
    <xf numFmtId="0" fontId="0" fillId="0" borderId="8" xfId="0" applyFont="1" applyBorder="1" applyAlignment="1">
      <alignment horizontal="center"/>
    </xf>
    <xf numFmtId="0" fontId="0" fillId="0" borderId="0" xfId="0" applyFont="1" applyBorder="1" applyAlignment="1">
      <alignment horizontal="centerContinuous"/>
    </xf>
    <xf numFmtId="0" fontId="0" fillId="0" borderId="2" xfId="0" applyBorder="1" applyAlignment="1">
      <alignment horizontal="left"/>
    </xf>
    <xf numFmtId="0" fontId="3" fillId="0" borderId="0" xfId="0" applyFont="1"/>
    <xf numFmtId="0" fontId="3" fillId="0" borderId="1" xfId="0" applyFont="1" applyBorder="1"/>
    <xf numFmtId="0" fontId="3" fillId="0" borderId="2" xfId="0" applyFont="1" applyBorder="1" applyAlignment="1">
      <alignment horizont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xf numFmtId="0" fontId="3" fillId="0" borderId="0" xfId="0" applyFont="1" applyBorder="1"/>
    <xf numFmtId="0" fontId="6" fillId="0" borderId="0" xfId="0" applyFont="1" applyBorder="1" applyAlignment="1">
      <alignment horizontal="center"/>
    </xf>
    <xf numFmtId="0" fontId="6" fillId="0" borderId="0" xfId="0" applyFont="1" applyFill="1" applyBorder="1" applyAlignment="1">
      <alignment horizontal="center"/>
    </xf>
    <xf numFmtId="0" fontId="3" fillId="0" borderId="5" xfId="0" applyFont="1" applyBorder="1" applyAlignment="1">
      <alignment horizontal="centerContinuous"/>
    </xf>
    <xf numFmtId="0" fontId="3" fillId="0" borderId="0" xfId="0" applyFont="1" applyBorder="1" applyAlignment="1">
      <alignment horizontal="centerContinuous"/>
    </xf>
    <xf numFmtId="0" fontId="6" fillId="0" borderId="8" xfId="0" applyFont="1" applyFill="1" applyBorder="1" applyAlignment="1">
      <alignment horizontal="center"/>
    </xf>
    <xf numFmtId="0" fontId="3" fillId="0" borderId="5" xfId="0" applyFont="1" applyBorder="1" applyAlignment="1">
      <alignment horizontal="center"/>
    </xf>
    <xf numFmtId="164" fontId="3" fillId="0" borderId="0" xfId="1" applyNumberFormat="1" applyFont="1" applyFill="1" applyBorder="1"/>
    <xf numFmtId="164" fontId="3" fillId="0" borderId="5" xfId="1" applyNumberFormat="1" applyFont="1" applyBorder="1"/>
    <xf numFmtId="164" fontId="3" fillId="0" borderId="0" xfId="1" applyNumberFormat="1" applyFont="1" applyBorder="1"/>
    <xf numFmtId="164" fontId="3" fillId="0" borderId="8" xfId="1" applyNumberFormat="1" applyFont="1" applyFill="1" applyBorder="1"/>
    <xf numFmtId="0" fontId="3" fillId="0" borderId="0" xfId="0" applyFont="1" applyFill="1" applyBorder="1"/>
    <xf numFmtId="0" fontId="3" fillId="0" borderId="5" xfId="0" applyFont="1" applyBorder="1"/>
    <xf numFmtId="44" fontId="3" fillId="0" borderId="0" xfId="0" applyNumberFormat="1" applyFont="1" applyBorder="1"/>
    <xf numFmtId="44" fontId="3" fillId="0" borderId="0" xfId="0" applyNumberFormat="1" applyFont="1" applyFill="1" applyBorder="1"/>
    <xf numFmtId="43" fontId="3" fillId="0" borderId="0" xfId="1" applyFont="1" applyBorder="1"/>
    <xf numFmtId="43" fontId="3" fillId="0" borderId="0" xfId="1" applyFont="1" applyFill="1" applyBorder="1"/>
    <xf numFmtId="43" fontId="3" fillId="0" borderId="5" xfId="1" applyFont="1" applyBorder="1"/>
    <xf numFmtId="43" fontId="3" fillId="0" borderId="8" xfId="1" applyFont="1" applyFill="1" applyBorder="1"/>
    <xf numFmtId="43" fontId="3" fillId="0" borderId="5" xfId="1" applyFont="1" applyFill="1" applyBorder="1"/>
    <xf numFmtId="44" fontId="3" fillId="0" borderId="0" xfId="2" applyFont="1" applyFill="1" applyBorder="1"/>
    <xf numFmtId="44" fontId="3" fillId="0" borderId="10" xfId="2" applyFont="1" applyFill="1" applyBorder="1"/>
    <xf numFmtId="0" fontId="3" fillId="0" borderId="7" xfId="0" applyFont="1" applyBorder="1"/>
    <xf numFmtId="0" fontId="3" fillId="0" borderId="8" xfId="0" applyFont="1" applyBorder="1"/>
    <xf numFmtId="0" fontId="3" fillId="0" borderId="8" xfId="0" applyFont="1" applyFill="1" applyBorder="1"/>
    <xf numFmtId="0" fontId="3" fillId="0" borderId="6" xfId="0" applyFont="1" applyBorder="1"/>
    <xf numFmtId="0" fontId="6" fillId="0" borderId="0" xfId="0" applyFont="1" applyAlignment="1">
      <alignment horizontal="center"/>
    </xf>
    <xf numFmtId="0" fontId="6" fillId="0" borderId="0" xfId="0" applyFont="1" applyFill="1" applyAlignment="1">
      <alignment horizontal="center"/>
    </xf>
    <xf numFmtId="0" fontId="3" fillId="0" borderId="0" xfId="0" applyFont="1" applyFill="1"/>
    <xf numFmtId="10" fontId="0" fillId="0" borderId="0" xfId="3" applyNumberFormat="1" applyFont="1" applyFill="1" applyBorder="1"/>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6" fillId="0" borderId="12" xfId="0" applyFont="1" applyBorder="1" applyAlignment="1">
      <alignment horizontal="center"/>
    </xf>
    <xf numFmtId="0" fontId="0" fillId="0" borderId="11" xfId="0" applyBorder="1"/>
    <xf numFmtId="0" fontId="0" fillId="0" borderId="13" xfId="0" applyBorder="1"/>
    <xf numFmtId="0" fontId="0" fillId="0" borderId="0" xfId="0" applyBorder="1" applyAlignment="1">
      <alignment horizontal="justify" wrapText="1"/>
    </xf>
    <xf numFmtId="0" fontId="6" fillId="0" borderId="11" xfId="0" applyFont="1" applyBorder="1" applyAlignment="1">
      <alignment horizontal="center"/>
    </xf>
    <xf numFmtId="0" fontId="0" fillId="0" borderId="0" xfId="0" applyBorder="1" applyAlignment="1">
      <alignment horizontal="justify" vertical="center" wrapText="1"/>
    </xf>
    <xf numFmtId="0" fontId="6" fillId="0" borderId="13"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11</xdr:col>
      <xdr:colOff>600072</xdr:colOff>
      <xdr:row>67</xdr:row>
      <xdr:rowOff>19050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4937760"/>
          <a:ext cx="7701912" cy="733425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ielE.Hinton\AppData\Local\Microsoft\Windows\INetCache\Content.Outlook\1K8ZGEK6\LED%20Lighting%20Filing%20worksheet%200819%20-%202018%20overhe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ch"/>
      <sheetName val="Sch A"/>
      <sheetName val="Sch A, Pages 3 4, % lights on"/>
      <sheetName val="Sch B"/>
      <sheetName val="Sch C"/>
      <sheetName val="Sch D"/>
      <sheetName val="Notice"/>
    </sheetNames>
    <sheetDataSet>
      <sheetData sheetId="0"/>
      <sheetData sheetId="1"/>
      <sheetData sheetId="2">
        <row r="256">
          <cell r="M256">
            <v>0.49179223744292239</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3"/>
  <sheetViews>
    <sheetView tabSelected="1" workbookViewId="0"/>
  </sheetViews>
  <sheetFormatPr defaultColWidth="8.85546875" defaultRowHeight="15.75" x14ac:dyDescent="0.25"/>
  <cols>
    <col min="1" max="1" width="3" style="156" customWidth="1"/>
    <col min="2" max="2" width="5.7109375" style="156" customWidth="1"/>
    <col min="3" max="6" width="11.28515625" style="156" customWidth="1"/>
    <col min="7" max="7" width="11.28515625" style="191" bestFit="1" customWidth="1"/>
    <col min="8" max="8" width="5.7109375" style="156" customWidth="1"/>
    <col min="9" max="9" width="3" style="156" customWidth="1"/>
    <col min="10" max="16384" width="8.85546875" style="156"/>
  </cols>
  <sheetData>
    <row r="1" spans="2:10" x14ac:dyDescent="0.25">
      <c r="J1" s="91" t="s">
        <v>185</v>
      </c>
    </row>
    <row r="3" spans="2:10" ht="18.75" x14ac:dyDescent="0.3">
      <c r="B3" s="193" t="s">
        <v>45</v>
      </c>
      <c r="C3" s="194"/>
      <c r="D3" s="194"/>
      <c r="E3" s="194"/>
      <c r="F3" s="194"/>
      <c r="G3" s="194"/>
      <c r="H3" s="195"/>
      <c r="I3" s="38"/>
    </row>
    <row r="4" spans="2:10" x14ac:dyDescent="0.25">
      <c r="B4" s="157"/>
      <c r="C4" s="158"/>
      <c r="D4" s="158"/>
      <c r="E4" s="158"/>
      <c r="F4" s="158"/>
      <c r="G4" s="159"/>
      <c r="H4" s="160"/>
      <c r="I4" s="161"/>
    </row>
    <row r="5" spans="2:10" x14ac:dyDescent="0.25">
      <c r="B5" s="162"/>
      <c r="C5" s="163" t="s">
        <v>33</v>
      </c>
      <c r="D5" s="163"/>
      <c r="E5" s="163"/>
      <c r="F5" s="164"/>
      <c r="G5" s="165" t="s">
        <v>169</v>
      </c>
      <c r="H5" s="166"/>
      <c r="I5" s="167"/>
    </row>
    <row r="6" spans="2:10" x14ac:dyDescent="0.25">
      <c r="B6" s="162"/>
      <c r="C6" s="163"/>
      <c r="D6" s="163"/>
      <c r="E6" s="163"/>
      <c r="F6" s="164"/>
      <c r="G6" s="168" t="s">
        <v>170</v>
      </c>
      <c r="H6" s="169"/>
      <c r="I6" s="161"/>
    </row>
    <row r="7" spans="2:10" x14ac:dyDescent="0.25">
      <c r="B7" s="162"/>
      <c r="C7" s="163" t="s">
        <v>30</v>
      </c>
      <c r="D7" s="163"/>
      <c r="E7" s="163"/>
      <c r="F7" s="170"/>
      <c r="G7" s="170">
        <v>66</v>
      </c>
      <c r="H7" s="171"/>
      <c r="I7" s="172"/>
    </row>
    <row r="8" spans="2:10" x14ac:dyDescent="0.25">
      <c r="B8" s="162"/>
      <c r="C8" s="163" t="s">
        <v>31</v>
      </c>
      <c r="D8" s="163"/>
      <c r="E8" s="163"/>
      <c r="F8" s="170"/>
      <c r="G8" s="173">
        <v>6689</v>
      </c>
      <c r="H8" s="171"/>
      <c r="I8" s="172"/>
    </row>
    <row r="9" spans="2:10" x14ac:dyDescent="0.25">
      <c r="B9" s="162"/>
      <c r="C9" s="163"/>
      <c r="D9" s="163"/>
      <c r="E9" s="163"/>
      <c r="F9" s="163"/>
      <c r="G9" s="174"/>
      <c r="H9" s="175"/>
      <c r="I9" s="163"/>
    </row>
    <row r="10" spans="2:10" x14ac:dyDescent="0.25">
      <c r="B10" s="162"/>
      <c r="C10" s="163" t="s">
        <v>34</v>
      </c>
      <c r="D10" s="163"/>
      <c r="E10" s="163"/>
      <c r="F10" s="163"/>
      <c r="G10" s="174"/>
      <c r="H10" s="175"/>
      <c r="I10" s="163"/>
    </row>
    <row r="11" spans="2:10" x14ac:dyDescent="0.25">
      <c r="B11" s="162"/>
      <c r="C11" s="163" t="s">
        <v>38</v>
      </c>
      <c r="D11" s="163"/>
      <c r="E11" s="163" t="s">
        <v>39</v>
      </c>
      <c r="F11" s="176"/>
      <c r="G11" s="177">
        <f>'Schedule A'!H42</f>
        <v>16.266517825937502</v>
      </c>
      <c r="H11" s="175"/>
      <c r="I11" s="176"/>
    </row>
    <row r="12" spans="2:10" x14ac:dyDescent="0.25">
      <c r="B12" s="162"/>
      <c r="C12" s="163" t="s">
        <v>40</v>
      </c>
      <c r="D12" s="163"/>
      <c r="E12" s="163" t="s">
        <v>41</v>
      </c>
      <c r="F12" s="178"/>
      <c r="G12" s="179">
        <f>'Schedule B'!K13</f>
        <v>208.57856738007422</v>
      </c>
      <c r="H12" s="180"/>
      <c r="I12" s="178"/>
    </row>
    <row r="13" spans="2:10" x14ac:dyDescent="0.25">
      <c r="B13" s="162"/>
      <c r="C13" s="163" t="s">
        <v>42</v>
      </c>
      <c r="D13" s="163"/>
      <c r="E13" s="163" t="s">
        <v>41</v>
      </c>
      <c r="F13" s="178"/>
      <c r="G13" s="179">
        <f>'Schedule B'!K36</f>
        <v>144.60265959370597</v>
      </c>
      <c r="H13" s="180"/>
      <c r="I13" s="178"/>
    </row>
    <row r="14" spans="2:10" x14ac:dyDescent="0.25">
      <c r="B14" s="162"/>
      <c r="C14" s="163" t="s">
        <v>44</v>
      </c>
      <c r="D14" s="163"/>
      <c r="E14" s="163" t="s">
        <v>43</v>
      </c>
      <c r="F14" s="178"/>
      <c r="G14" s="181">
        <f>'Sch. C'!G13</f>
        <v>156.34478563070402</v>
      </c>
      <c r="H14" s="180"/>
      <c r="I14" s="178"/>
    </row>
    <row r="15" spans="2:10" x14ac:dyDescent="0.25">
      <c r="B15" s="162"/>
      <c r="C15" s="163"/>
      <c r="D15" s="163"/>
      <c r="E15" s="163"/>
      <c r="F15" s="178"/>
      <c r="G15" s="179"/>
      <c r="H15" s="180"/>
      <c r="I15" s="178"/>
    </row>
    <row r="16" spans="2:10" x14ac:dyDescent="0.25">
      <c r="B16" s="162"/>
      <c r="C16" s="163" t="s">
        <v>35</v>
      </c>
      <c r="D16" s="163"/>
      <c r="E16" s="163"/>
      <c r="F16" s="178"/>
      <c r="G16" s="179">
        <f>SUM(G11:G15)</f>
        <v>525.79253043042172</v>
      </c>
      <c r="H16" s="180"/>
      <c r="I16" s="178"/>
    </row>
    <row r="17" spans="2:9" x14ac:dyDescent="0.25">
      <c r="B17" s="162"/>
      <c r="C17" s="163" t="s">
        <v>36</v>
      </c>
      <c r="D17" s="163"/>
      <c r="E17" s="163"/>
      <c r="F17" s="172"/>
      <c r="G17" s="173">
        <v>12</v>
      </c>
      <c r="H17" s="171"/>
      <c r="I17" s="172"/>
    </row>
    <row r="18" spans="2:9" x14ac:dyDescent="0.25">
      <c r="B18" s="162"/>
      <c r="C18" s="163"/>
      <c r="D18" s="163"/>
      <c r="E18" s="163"/>
      <c r="F18" s="178"/>
      <c r="G18" s="179"/>
      <c r="H18" s="180"/>
      <c r="I18" s="178"/>
    </row>
    <row r="19" spans="2:9" x14ac:dyDescent="0.25">
      <c r="B19" s="162"/>
      <c r="C19" s="163"/>
      <c r="D19" s="163"/>
      <c r="E19" s="163"/>
      <c r="F19" s="179"/>
      <c r="G19" s="179"/>
      <c r="H19" s="182"/>
      <c r="I19" s="179"/>
    </row>
    <row r="20" spans="2:9" ht="16.5" thickBot="1" x14ac:dyDescent="0.3">
      <c r="B20" s="162"/>
      <c r="C20" s="163" t="s">
        <v>37</v>
      </c>
      <c r="D20" s="163"/>
      <c r="E20" s="163"/>
      <c r="F20" s="183"/>
      <c r="G20" s="184">
        <f>G16/G17</f>
        <v>43.816044202535146</v>
      </c>
      <c r="H20" s="182"/>
      <c r="I20" s="183"/>
    </row>
    <row r="21" spans="2:9" ht="16.5" thickTop="1" x14ac:dyDescent="0.25">
      <c r="B21" s="185"/>
      <c r="C21" s="186"/>
      <c r="D21" s="186"/>
      <c r="E21" s="186"/>
      <c r="F21" s="186"/>
      <c r="G21" s="187"/>
      <c r="H21" s="188"/>
    </row>
    <row r="23" spans="2:9" x14ac:dyDescent="0.25">
      <c r="F23" s="189"/>
      <c r="G23" s="190"/>
    </row>
  </sheetData>
  <mergeCells count="1">
    <mergeCell ref="B3:H3"/>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8"/>
  <sheetViews>
    <sheetView zoomScaleNormal="100" workbookViewId="0"/>
  </sheetViews>
  <sheetFormatPr defaultRowHeight="15" x14ac:dyDescent="0.25"/>
  <cols>
    <col min="2" max="2" width="2.7109375" customWidth="1"/>
    <col min="3" max="3" width="2.140625" customWidth="1"/>
    <col min="4" max="4" width="28.85546875" customWidth="1"/>
    <col min="5" max="5" width="1.7109375" customWidth="1"/>
    <col min="6" max="6" width="11.7109375" customWidth="1"/>
    <col min="7" max="7" width="1.7109375" customWidth="1"/>
    <col min="8" max="8" width="11.7109375" bestFit="1" customWidth="1"/>
    <col min="9" max="9" width="1.7109375" customWidth="1"/>
    <col min="10" max="10" width="2.7109375" customWidth="1"/>
    <col min="11" max="11" width="1.7109375" customWidth="1"/>
    <col min="12" max="12" width="12" bestFit="1" customWidth="1"/>
    <col min="13" max="13" width="1.7109375" customWidth="1"/>
    <col min="14" max="14" width="12" bestFit="1" customWidth="1"/>
    <col min="15" max="15" width="1.7109375" customWidth="1"/>
    <col min="16" max="16" width="12" bestFit="1" customWidth="1"/>
    <col min="17" max="17" width="1.7109375" customWidth="1"/>
    <col min="18" max="18" width="12" bestFit="1" customWidth="1"/>
    <col min="19" max="19" width="1.7109375" customWidth="1"/>
    <col min="20" max="20" width="12.42578125" bestFit="1" customWidth="1"/>
    <col min="22" max="22" width="9.5703125" bestFit="1" customWidth="1"/>
  </cols>
  <sheetData>
    <row r="1" spans="2:21" x14ac:dyDescent="0.25">
      <c r="L1" s="91" t="s">
        <v>65</v>
      </c>
    </row>
    <row r="2" spans="2:21" x14ac:dyDescent="0.25">
      <c r="C2" s="15"/>
      <c r="D2" s="16"/>
      <c r="E2" s="16"/>
      <c r="F2" s="16"/>
      <c r="G2" s="16"/>
      <c r="H2" s="16"/>
      <c r="I2" s="16"/>
      <c r="J2" s="16"/>
      <c r="K2" s="16"/>
      <c r="L2" s="91" t="s">
        <v>148</v>
      </c>
      <c r="M2" s="16"/>
      <c r="N2" s="16"/>
      <c r="O2" s="16"/>
      <c r="P2" s="16"/>
      <c r="Q2" s="16"/>
      <c r="R2" s="16"/>
      <c r="S2" s="16"/>
      <c r="T2" s="16"/>
    </row>
    <row r="3" spans="2:21" ht="15.75" x14ac:dyDescent="0.25">
      <c r="B3" s="196" t="s">
        <v>46</v>
      </c>
      <c r="C3" s="197"/>
      <c r="D3" s="197"/>
      <c r="E3" s="197"/>
      <c r="F3" s="197"/>
      <c r="G3" s="197"/>
      <c r="H3" s="197"/>
      <c r="I3" s="197"/>
      <c r="J3" s="198"/>
      <c r="K3" s="38"/>
      <c r="L3" s="38"/>
      <c r="M3" s="16"/>
      <c r="N3" s="16"/>
      <c r="O3" s="16"/>
      <c r="P3" s="16"/>
      <c r="Q3" s="16"/>
      <c r="R3" s="16"/>
      <c r="S3" s="16"/>
      <c r="T3" s="16"/>
    </row>
    <row r="4" spans="2:21" ht="7.9" customHeight="1" x14ac:dyDescent="0.25">
      <c r="B4" s="39"/>
      <c r="C4" s="40"/>
      <c r="D4" s="40"/>
      <c r="E4" s="40"/>
      <c r="F4" s="40"/>
      <c r="G4" s="40"/>
      <c r="H4" s="40"/>
      <c r="I4" s="48"/>
      <c r="J4" s="49"/>
      <c r="K4" s="6"/>
      <c r="L4" s="6"/>
      <c r="M4" s="6"/>
      <c r="N4" s="6"/>
      <c r="O4" s="6"/>
      <c r="P4" s="6"/>
      <c r="Q4" s="6"/>
      <c r="R4" s="6"/>
      <c r="S4" s="6"/>
      <c r="T4" s="6"/>
      <c r="U4" s="2"/>
    </row>
    <row r="5" spans="2:21" x14ac:dyDescent="0.25">
      <c r="B5" s="1"/>
      <c r="C5" s="2" t="s">
        <v>33</v>
      </c>
      <c r="D5" s="2"/>
      <c r="E5" s="2"/>
      <c r="F5" s="152"/>
      <c r="G5" s="2"/>
      <c r="H5" s="152" t="str">
        <f>'Lead Schedule Rate Calculations'!G5</f>
        <v>Holophane</v>
      </c>
      <c r="I5" s="65"/>
      <c r="J5" s="41"/>
      <c r="K5" s="2"/>
      <c r="L5" s="2"/>
      <c r="M5" s="2"/>
      <c r="N5" s="2"/>
      <c r="O5" s="2"/>
      <c r="P5" s="6"/>
      <c r="Q5" s="6"/>
      <c r="R5" s="6"/>
      <c r="S5" s="6"/>
      <c r="T5" s="6"/>
      <c r="U5" s="2"/>
    </row>
    <row r="6" spans="2:21" x14ac:dyDescent="0.25">
      <c r="B6" s="1"/>
      <c r="C6" s="2"/>
      <c r="D6" s="2"/>
      <c r="E6" s="2"/>
      <c r="F6" s="152"/>
      <c r="G6" s="2"/>
      <c r="H6" s="153" t="str">
        <f>'Lead Schedule Rate Calculations'!G6</f>
        <v>LED</v>
      </c>
      <c r="I6" s="154"/>
      <c r="J6" s="50"/>
      <c r="K6" s="6"/>
      <c r="L6" s="6"/>
      <c r="M6" s="6"/>
      <c r="N6" s="6"/>
      <c r="O6" s="2"/>
      <c r="P6" s="5"/>
      <c r="Q6" s="2"/>
      <c r="R6" s="5"/>
      <c r="S6" s="5"/>
      <c r="T6" s="5"/>
      <c r="U6" s="2"/>
    </row>
    <row r="7" spans="2:21" x14ac:dyDescent="0.25">
      <c r="B7" s="1"/>
      <c r="C7" s="2" t="s">
        <v>30</v>
      </c>
      <c r="D7" s="2"/>
      <c r="E7" s="2"/>
      <c r="F7" s="51"/>
      <c r="G7" s="2"/>
      <c r="H7" s="8">
        <f>'Lead Schedule Rate Calculations'!G7</f>
        <v>66</v>
      </c>
      <c r="I7" s="8"/>
      <c r="J7" s="52"/>
      <c r="K7" s="8"/>
      <c r="L7" s="8"/>
      <c r="M7" s="8"/>
      <c r="N7" s="8"/>
      <c r="O7" s="8"/>
      <c r="P7" s="8"/>
      <c r="Q7" s="2"/>
      <c r="R7" s="8"/>
      <c r="S7" s="8"/>
      <c r="T7" s="8"/>
      <c r="U7" s="2"/>
    </row>
    <row r="8" spans="2:21" x14ac:dyDescent="0.25">
      <c r="B8" s="1"/>
      <c r="C8" s="2" t="s">
        <v>31</v>
      </c>
      <c r="D8" s="2"/>
      <c r="E8" s="2"/>
      <c r="F8" s="51"/>
      <c r="G8" s="2"/>
      <c r="H8" s="13">
        <f>'Lead Schedule Rate Calculations'!G8</f>
        <v>6689</v>
      </c>
      <c r="I8" s="8"/>
      <c r="J8" s="52"/>
      <c r="K8" s="8"/>
      <c r="L8" s="8"/>
      <c r="M8" s="8"/>
      <c r="N8" s="8"/>
      <c r="O8" s="8"/>
      <c r="P8" s="8"/>
      <c r="Q8" s="2"/>
      <c r="R8" s="8"/>
      <c r="S8" s="8"/>
      <c r="T8" s="8"/>
      <c r="U8" s="2"/>
    </row>
    <row r="9" spans="2:21" x14ac:dyDescent="0.25">
      <c r="B9" s="1"/>
      <c r="C9" s="2"/>
      <c r="D9" s="2"/>
      <c r="E9" s="2"/>
      <c r="F9" s="2"/>
      <c r="G9" s="2"/>
      <c r="H9" s="2"/>
      <c r="I9" s="2"/>
      <c r="J9" s="41"/>
      <c r="K9" s="2"/>
      <c r="L9" s="2"/>
      <c r="M9" s="2"/>
      <c r="N9" s="2"/>
      <c r="O9" s="2"/>
      <c r="P9" s="2"/>
      <c r="Q9" s="2"/>
      <c r="R9" s="2"/>
      <c r="S9" s="2"/>
      <c r="T9" s="2"/>
      <c r="U9" s="2"/>
    </row>
    <row r="10" spans="2:21" x14ac:dyDescent="0.25">
      <c r="B10" s="1"/>
      <c r="C10" s="2" t="s">
        <v>47</v>
      </c>
      <c r="D10" s="2"/>
      <c r="E10" s="2"/>
      <c r="F10" s="2"/>
      <c r="G10" s="2"/>
      <c r="H10" s="2"/>
      <c r="I10" s="2"/>
      <c r="J10" s="41"/>
      <c r="K10" s="2"/>
      <c r="L10" s="2"/>
      <c r="M10" s="2"/>
      <c r="N10" s="2"/>
      <c r="O10" s="2"/>
      <c r="P10" s="2"/>
      <c r="Q10" s="2"/>
      <c r="R10" s="2"/>
      <c r="S10" s="2"/>
      <c r="T10" s="2"/>
      <c r="U10" s="2"/>
    </row>
    <row r="11" spans="2:21" x14ac:dyDescent="0.25">
      <c r="B11" s="1"/>
      <c r="C11" s="2"/>
      <c r="D11" s="2" t="s">
        <v>48</v>
      </c>
      <c r="E11" s="2"/>
      <c r="F11" s="20"/>
      <c r="G11" s="2"/>
      <c r="H11" s="17">
        <f>H53</f>
        <v>4308.1000000000004</v>
      </c>
      <c r="I11" s="17"/>
      <c r="J11" s="53"/>
      <c r="K11" s="17"/>
      <c r="L11" s="17"/>
      <c r="M11" s="17"/>
      <c r="N11" s="17"/>
      <c r="O11" s="17"/>
      <c r="P11" s="17"/>
      <c r="Q11" s="2"/>
      <c r="R11" s="17"/>
      <c r="S11" s="17"/>
      <c r="T11" s="17"/>
      <c r="U11" s="2"/>
    </row>
    <row r="12" spans="2:21" x14ac:dyDescent="0.25">
      <c r="B12" s="1"/>
      <c r="C12" s="2"/>
      <c r="D12" s="2" t="s">
        <v>49</v>
      </c>
      <c r="E12" s="2"/>
      <c r="F12" s="20"/>
      <c r="G12" s="2"/>
      <c r="H12" s="18">
        <f>H7</f>
        <v>66</v>
      </c>
      <c r="I12" s="20"/>
      <c r="J12" s="54"/>
      <c r="K12" s="20"/>
      <c r="L12" s="20"/>
      <c r="M12" s="20"/>
      <c r="N12" s="20"/>
      <c r="O12" s="20"/>
      <c r="P12" s="20"/>
      <c r="Q12" s="2"/>
      <c r="R12" s="20"/>
      <c r="S12" s="20"/>
      <c r="T12" s="20"/>
      <c r="U12" s="2"/>
    </row>
    <row r="13" spans="2:21" x14ac:dyDescent="0.25">
      <c r="B13" s="1"/>
      <c r="C13" s="2"/>
      <c r="D13" s="2"/>
      <c r="E13" s="2"/>
      <c r="F13" s="2"/>
      <c r="G13" s="2"/>
      <c r="H13" s="2"/>
      <c r="I13" s="2"/>
      <c r="J13" s="41"/>
      <c r="K13" s="2"/>
      <c r="L13" s="2"/>
      <c r="M13" s="2"/>
      <c r="N13" s="2"/>
      <c r="O13" s="2"/>
      <c r="P13" s="2"/>
      <c r="Q13" s="2"/>
      <c r="R13" s="2"/>
      <c r="S13" s="2"/>
      <c r="T13" s="2"/>
      <c r="U13" s="2"/>
    </row>
    <row r="14" spans="2:21" x14ac:dyDescent="0.25">
      <c r="B14" s="1"/>
      <c r="C14" s="2"/>
      <c r="D14" s="2" t="s">
        <v>50</v>
      </c>
      <c r="E14" s="2"/>
      <c r="F14" s="22"/>
      <c r="G14" s="2"/>
      <c r="H14" s="22">
        <f>H11*H12</f>
        <v>284334.60000000003</v>
      </c>
      <c r="I14" s="2"/>
      <c r="J14" s="55"/>
      <c r="K14" s="2"/>
      <c r="L14" s="22"/>
      <c r="M14" s="2"/>
      <c r="N14" s="22"/>
      <c r="O14" s="2"/>
      <c r="P14" s="22"/>
      <c r="Q14" s="2"/>
      <c r="R14" s="22"/>
      <c r="S14" s="2"/>
      <c r="T14" s="22"/>
      <c r="U14" s="2"/>
    </row>
    <row r="15" spans="2:21" x14ac:dyDescent="0.25">
      <c r="B15" s="1"/>
      <c r="C15" s="2"/>
      <c r="D15" s="2" t="s">
        <v>51</v>
      </c>
      <c r="E15" s="2"/>
      <c r="F15" s="8"/>
      <c r="G15" s="2"/>
      <c r="H15" s="13">
        <v>1000</v>
      </c>
      <c r="I15" s="8"/>
      <c r="J15" s="52"/>
      <c r="K15" s="8"/>
      <c r="L15" s="8"/>
      <c r="M15" s="8"/>
      <c r="N15" s="8"/>
      <c r="O15" s="8"/>
      <c r="P15" s="8"/>
      <c r="Q15" s="2"/>
      <c r="R15" s="8"/>
      <c r="S15" s="8"/>
      <c r="T15" s="8"/>
      <c r="U15" s="2"/>
    </row>
    <row r="16" spans="2:21" x14ac:dyDescent="0.25">
      <c r="B16" s="1"/>
      <c r="C16" s="2"/>
      <c r="D16" s="2" t="s">
        <v>7</v>
      </c>
      <c r="E16" s="2"/>
      <c r="F16" s="2"/>
      <c r="G16" s="2"/>
      <c r="H16" s="2"/>
      <c r="I16" s="2"/>
      <c r="J16" s="41"/>
      <c r="K16" s="2"/>
      <c r="L16" s="2"/>
      <c r="M16" s="2"/>
      <c r="N16" s="2"/>
      <c r="O16" s="2"/>
      <c r="P16" s="2"/>
      <c r="Q16" s="2"/>
      <c r="R16" s="2"/>
      <c r="S16" s="2"/>
      <c r="T16" s="2"/>
      <c r="U16" s="2"/>
    </row>
    <row r="17" spans="2:22" x14ac:dyDescent="0.25">
      <c r="B17" s="1"/>
      <c r="C17" s="2"/>
      <c r="D17" s="2" t="s">
        <v>52</v>
      </c>
      <c r="E17" s="2"/>
      <c r="F17" s="22"/>
      <c r="G17" s="2"/>
      <c r="H17" s="22">
        <f>H14/H15</f>
        <v>284.33460000000002</v>
      </c>
      <c r="I17" s="2"/>
      <c r="J17" s="55"/>
      <c r="K17" s="2"/>
      <c r="L17" s="22"/>
      <c r="M17" s="2"/>
      <c r="N17" s="22"/>
      <c r="O17" s="2"/>
      <c r="P17" s="22"/>
      <c r="Q17" s="2"/>
      <c r="R17" s="22"/>
      <c r="S17" s="2"/>
      <c r="T17" s="22"/>
      <c r="U17" s="2"/>
    </row>
    <row r="18" spans="2:22" x14ac:dyDescent="0.25">
      <c r="B18" s="1"/>
      <c r="C18" s="2"/>
      <c r="D18" s="2" t="s">
        <v>53</v>
      </c>
      <c r="E18" s="2"/>
      <c r="F18" s="24"/>
      <c r="G18" s="2"/>
      <c r="H18" s="23">
        <v>0.96</v>
      </c>
      <c r="I18" s="24"/>
      <c r="J18" s="56"/>
      <c r="K18" s="24"/>
      <c r="L18" s="24"/>
      <c r="M18" s="24"/>
      <c r="N18" s="24"/>
      <c r="O18" s="24"/>
      <c r="P18" s="24"/>
      <c r="Q18" s="2"/>
      <c r="R18" s="24"/>
      <c r="S18" s="24"/>
      <c r="T18" s="24"/>
      <c r="U18" s="2"/>
    </row>
    <row r="19" spans="2:22" x14ac:dyDescent="0.25">
      <c r="B19" s="1"/>
      <c r="C19" s="2"/>
      <c r="D19" s="2"/>
      <c r="E19" s="2"/>
      <c r="F19" s="2"/>
      <c r="G19" s="2"/>
      <c r="H19" s="24"/>
      <c r="I19" s="24"/>
      <c r="J19" s="56"/>
      <c r="K19" s="24"/>
      <c r="L19" s="24"/>
      <c r="M19" s="24"/>
      <c r="N19" s="24"/>
      <c r="O19" s="24"/>
      <c r="P19" s="24"/>
      <c r="Q19" s="2"/>
      <c r="R19" s="24"/>
      <c r="S19" s="24"/>
      <c r="T19" s="24"/>
      <c r="U19" s="2"/>
    </row>
    <row r="20" spans="2:22" x14ac:dyDescent="0.25">
      <c r="B20" s="1"/>
      <c r="C20" s="2"/>
      <c r="D20" s="2" t="s">
        <v>54</v>
      </c>
      <c r="E20" s="2"/>
      <c r="F20" s="22"/>
      <c r="G20" s="2"/>
      <c r="H20" s="22">
        <f>H17/H18</f>
        <v>296.18187500000005</v>
      </c>
      <c r="I20" s="2"/>
      <c r="J20" s="55"/>
      <c r="K20" s="2"/>
      <c r="L20" s="22"/>
      <c r="M20" s="2"/>
      <c r="N20" s="22"/>
      <c r="O20" s="2"/>
      <c r="P20" s="22"/>
      <c r="Q20" s="2"/>
      <c r="R20" s="22"/>
      <c r="S20" s="2"/>
      <c r="T20" s="22"/>
      <c r="U20" s="2"/>
      <c r="V20" s="21"/>
    </row>
    <row r="21" spans="2:22" x14ac:dyDescent="0.25">
      <c r="B21" s="1"/>
      <c r="C21" s="2"/>
      <c r="D21" s="2" t="s">
        <v>55</v>
      </c>
      <c r="E21" s="2"/>
      <c r="F21" s="2"/>
      <c r="G21" s="2"/>
      <c r="H21" s="2"/>
      <c r="I21" s="2"/>
      <c r="J21" s="41"/>
      <c r="K21" s="2"/>
      <c r="L21" s="2"/>
      <c r="M21" s="2"/>
      <c r="N21" s="2"/>
      <c r="O21" s="2"/>
      <c r="P21" s="2"/>
      <c r="Q21" s="2"/>
      <c r="R21" s="2"/>
      <c r="S21" s="2"/>
      <c r="T21" s="2"/>
      <c r="U21" s="2"/>
    </row>
    <row r="22" spans="2:22" x14ac:dyDescent="0.25">
      <c r="B22" s="1"/>
      <c r="C22" s="2"/>
      <c r="D22" s="2" t="s">
        <v>80</v>
      </c>
      <c r="E22" s="2"/>
      <c r="F22" s="37"/>
      <c r="G22" s="2"/>
      <c r="H22" s="36">
        <f>$H$64</f>
        <v>4.6536500000000001E-2</v>
      </c>
      <c r="I22" s="37"/>
      <c r="J22" s="41"/>
      <c r="K22" s="2"/>
      <c r="L22" s="2"/>
      <c r="M22" s="2"/>
      <c r="N22" s="2"/>
      <c r="O22" s="2"/>
      <c r="P22" s="2"/>
      <c r="Q22" s="2"/>
      <c r="R22" s="2"/>
      <c r="S22" s="2"/>
      <c r="T22" s="2"/>
      <c r="U22" s="2"/>
    </row>
    <row r="23" spans="2:22" x14ac:dyDescent="0.25">
      <c r="B23" s="1"/>
      <c r="C23" s="2"/>
      <c r="D23" s="2"/>
      <c r="E23" s="2"/>
      <c r="F23" s="2"/>
      <c r="G23" s="2"/>
      <c r="H23" s="25"/>
      <c r="I23" s="2"/>
      <c r="J23" s="57"/>
      <c r="K23" s="25"/>
      <c r="L23" s="25"/>
      <c r="M23" s="25"/>
      <c r="N23" s="25"/>
      <c r="O23" s="25"/>
      <c r="P23" s="25"/>
      <c r="Q23" s="2"/>
      <c r="R23" s="25"/>
      <c r="S23" s="25"/>
      <c r="T23" s="25"/>
      <c r="U23" s="2"/>
    </row>
    <row r="24" spans="2:22" x14ac:dyDescent="0.25">
      <c r="B24" s="1"/>
      <c r="C24" s="2" t="s">
        <v>56</v>
      </c>
      <c r="D24" s="2"/>
      <c r="E24" s="2"/>
      <c r="F24" s="27"/>
      <c r="G24" s="2"/>
      <c r="H24" s="26">
        <f>H20*H22</f>
        <v>13.783267825937502</v>
      </c>
      <c r="I24" s="27"/>
      <c r="J24" s="58"/>
      <c r="K24" s="27"/>
      <c r="L24" s="27"/>
      <c r="M24" s="27"/>
      <c r="N24" s="27"/>
      <c r="O24" s="27"/>
      <c r="P24" s="27"/>
      <c r="Q24" s="2"/>
      <c r="R24" s="27"/>
      <c r="S24" s="27"/>
      <c r="T24" s="27"/>
      <c r="U24" s="2"/>
    </row>
    <row r="25" spans="2:22" x14ac:dyDescent="0.25">
      <c r="B25" s="1"/>
      <c r="C25" s="2"/>
      <c r="D25" s="2"/>
      <c r="E25" s="2"/>
      <c r="F25" s="2"/>
      <c r="G25" s="2"/>
      <c r="H25" s="2"/>
      <c r="I25" s="2"/>
      <c r="J25" s="41"/>
      <c r="K25" s="2"/>
      <c r="L25" s="2"/>
      <c r="M25" s="2"/>
      <c r="N25" s="2"/>
      <c r="O25" s="2"/>
      <c r="P25" s="2"/>
      <c r="Q25" s="2"/>
      <c r="R25" s="2"/>
      <c r="S25" s="2"/>
      <c r="T25" s="2"/>
      <c r="U25" s="2"/>
    </row>
    <row r="26" spans="2:22" x14ac:dyDescent="0.25">
      <c r="B26" s="1"/>
      <c r="C26" s="2"/>
      <c r="D26" s="2"/>
      <c r="E26" s="2"/>
      <c r="F26" s="2"/>
      <c r="G26" s="2"/>
      <c r="H26" s="2"/>
      <c r="I26" s="2"/>
      <c r="J26" s="41"/>
    </row>
    <row r="27" spans="2:22" x14ac:dyDescent="0.25">
      <c r="B27" s="1"/>
      <c r="C27" s="2" t="s">
        <v>57</v>
      </c>
      <c r="D27" s="2"/>
      <c r="E27" s="2"/>
      <c r="F27" s="2"/>
      <c r="G27" s="2"/>
      <c r="H27" s="2"/>
      <c r="I27" s="2"/>
      <c r="J27" s="41"/>
    </row>
    <row r="28" spans="2:22" x14ac:dyDescent="0.25">
      <c r="B28" s="1"/>
      <c r="C28" s="2"/>
      <c r="D28" s="2" t="s">
        <v>30</v>
      </c>
      <c r="E28" s="2"/>
      <c r="F28" s="51"/>
      <c r="G28" s="2"/>
      <c r="H28" s="51">
        <f>H7</f>
        <v>66</v>
      </c>
      <c r="I28" s="8"/>
      <c r="J28" s="52"/>
      <c r="K28" s="8"/>
      <c r="L28" s="8"/>
      <c r="M28" s="8"/>
      <c r="N28" s="8"/>
      <c r="O28" s="8"/>
      <c r="P28" s="8"/>
      <c r="Q28" s="2"/>
      <c r="R28" s="8"/>
      <c r="S28" s="8"/>
      <c r="T28" s="8"/>
    </row>
    <row r="29" spans="2:22" x14ac:dyDescent="0.25">
      <c r="B29" s="1"/>
      <c r="C29" s="2"/>
      <c r="D29" s="2" t="s">
        <v>58</v>
      </c>
      <c r="E29" s="2"/>
      <c r="F29" s="8"/>
      <c r="G29" s="2"/>
      <c r="H29" s="13">
        <v>1000</v>
      </c>
      <c r="I29" s="8"/>
      <c r="J29" s="52"/>
      <c r="K29" s="8"/>
      <c r="L29" s="8"/>
      <c r="M29" s="8"/>
      <c r="N29" s="8"/>
      <c r="O29" s="8"/>
      <c r="P29" s="8"/>
      <c r="Q29" s="2"/>
      <c r="R29" s="8"/>
      <c r="S29" s="8"/>
      <c r="T29" s="8"/>
    </row>
    <row r="30" spans="2:22" x14ac:dyDescent="0.25">
      <c r="B30" s="1"/>
      <c r="C30" s="2"/>
      <c r="D30" s="2"/>
      <c r="E30" s="2"/>
      <c r="F30" s="2"/>
      <c r="G30" s="2"/>
      <c r="H30" s="11"/>
      <c r="I30" s="11"/>
      <c r="J30" s="59"/>
      <c r="K30" s="11"/>
      <c r="L30" s="11"/>
      <c r="M30" s="11"/>
      <c r="N30" s="11"/>
      <c r="O30" s="11"/>
      <c r="P30" s="11"/>
      <c r="Q30" s="2"/>
      <c r="R30" s="11"/>
      <c r="S30" s="11"/>
      <c r="T30" s="11"/>
    </row>
    <row r="31" spans="2:22" x14ac:dyDescent="0.25">
      <c r="B31" s="1"/>
      <c r="C31" s="2"/>
      <c r="D31" s="2" t="s">
        <v>59</v>
      </c>
      <c r="E31" s="2"/>
      <c r="F31" s="28"/>
      <c r="G31" s="2"/>
      <c r="H31" s="28">
        <f>H28/H29</f>
        <v>6.6000000000000003E-2</v>
      </c>
      <c r="I31" s="28"/>
      <c r="J31" s="60"/>
      <c r="K31" s="28"/>
      <c r="L31" s="28"/>
      <c r="M31" s="28"/>
      <c r="N31" s="28"/>
      <c r="O31" s="28"/>
      <c r="P31" s="28"/>
      <c r="Q31" s="2"/>
      <c r="R31" s="28"/>
      <c r="S31" s="28"/>
      <c r="T31" s="28"/>
    </row>
    <row r="32" spans="2:22" x14ac:dyDescent="0.25">
      <c r="B32" s="1"/>
      <c r="C32" s="2"/>
      <c r="D32" s="2" t="s">
        <v>60</v>
      </c>
      <c r="E32" s="2"/>
      <c r="F32" s="8"/>
      <c r="G32" s="2"/>
      <c r="H32" s="13">
        <v>6</v>
      </c>
      <c r="I32" s="8"/>
      <c r="J32" s="52"/>
      <c r="K32" s="8"/>
      <c r="L32" s="8"/>
      <c r="M32" s="8"/>
      <c r="N32" s="8"/>
      <c r="O32" s="8"/>
      <c r="P32" s="8"/>
      <c r="Q32" s="2"/>
      <c r="R32" s="8"/>
      <c r="S32" s="8"/>
      <c r="T32" s="8"/>
    </row>
    <row r="33" spans="2:20" x14ac:dyDescent="0.25">
      <c r="B33" s="1"/>
      <c r="C33" s="2"/>
      <c r="D33" s="2"/>
      <c r="E33" s="2"/>
      <c r="F33" s="2"/>
      <c r="G33" s="2"/>
      <c r="H33" s="11"/>
      <c r="I33" s="11"/>
      <c r="J33" s="59"/>
      <c r="K33" s="11"/>
      <c r="L33" s="11"/>
      <c r="M33" s="11"/>
      <c r="N33" s="11"/>
      <c r="O33" s="11"/>
      <c r="P33" s="11"/>
      <c r="Q33" s="2"/>
      <c r="R33" s="11"/>
      <c r="S33" s="11"/>
      <c r="T33" s="11"/>
    </row>
    <row r="34" spans="2:20" x14ac:dyDescent="0.25">
      <c r="B34" s="1"/>
      <c r="C34" s="2"/>
      <c r="D34" s="2" t="s">
        <v>61</v>
      </c>
      <c r="E34" s="2"/>
      <c r="F34" s="28"/>
      <c r="G34" s="2"/>
      <c r="H34" s="28">
        <f>H31*H32</f>
        <v>0.39600000000000002</v>
      </c>
      <c r="I34" s="29"/>
      <c r="J34" s="60"/>
      <c r="K34" s="29"/>
      <c r="L34" s="28"/>
      <c r="M34" s="29"/>
      <c r="N34" s="28"/>
      <c r="O34" s="29"/>
      <c r="P34" s="28"/>
      <c r="Q34" s="2"/>
      <c r="R34" s="28"/>
      <c r="S34" s="29"/>
      <c r="T34" s="28"/>
    </row>
    <row r="35" spans="2:20" x14ac:dyDescent="0.25">
      <c r="B35" s="1"/>
      <c r="C35" s="2"/>
      <c r="D35" s="2" t="s">
        <v>53</v>
      </c>
      <c r="E35" s="2"/>
      <c r="F35" s="24"/>
      <c r="G35" s="2"/>
      <c r="H35" s="23">
        <v>0.96</v>
      </c>
      <c r="I35" s="24"/>
      <c r="J35" s="56"/>
      <c r="K35" s="24"/>
      <c r="L35" s="24"/>
      <c r="M35" s="24"/>
      <c r="N35" s="24"/>
      <c r="O35" s="24"/>
      <c r="P35" s="24"/>
      <c r="Q35" s="2"/>
      <c r="R35" s="24"/>
      <c r="S35" s="24"/>
      <c r="T35" s="24"/>
    </row>
    <row r="36" spans="2:20" x14ac:dyDescent="0.25">
      <c r="B36" s="1"/>
      <c r="C36" s="2"/>
      <c r="D36" s="2"/>
      <c r="E36" s="2"/>
      <c r="F36" s="2"/>
      <c r="G36" s="2"/>
      <c r="H36" s="24"/>
      <c r="I36" s="24"/>
      <c r="J36" s="56"/>
      <c r="K36" s="24"/>
      <c r="L36" s="24"/>
      <c r="M36" s="24"/>
      <c r="N36" s="24"/>
      <c r="O36" s="24"/>
      <c r="P36" s="24"/>
      <c r="Q36" s="2"/>
      <c r="R36" s="24"/>
      <c r="S36" s="24"/>
      <c r="T36" s="24"/>
    </row>
    <row r="37" spans="2:20" x14ac:dyDescent="0.25">
      <c r="B37" s="1"/>
      <c r="C37" s="2"/>
      <c r="D37" s="2" t="s">
        <v>62</v>
      </c>
      <c r="E37" s="2"/>
      <c r="F37" s="30"/>
      <c r="G37" s="2"/>
      <c r="H37" s="30">
        <f>H34/H35</f>
        <v>0.41250000000000003</v>
      </c>
      <c r="I37" s="30"/>
      <c r="J37" s="61"/>
      <c r="K37" s="30"/>
      <c r="L37" s="30"/>
      <c r="M37" s="30"/>
      <c r="N37" s="30"/>
      <c r="O37" s="30"/>
      <c r="P37" s="30"/>
      <c r="Q37" s="2"/>
      <c r="R37" s="30"/>
      <c r="S37" s="30"/>
      <c r="T37" s="30"/>
    </row>
    <row r="38" spans="2:20" x14ac:dyDescent="0.25">
      <c r="B38" s="1"/>
      <c r="C38" s="2"/>
      <c r="D38" s="2" t="s">
        <v>63</v>
      </c>
      <c r="E38" s="2"/>
      <c r="F38" s="27"/>
      <c r="G38" s="2"/>
      <c r="H38" s="26">
        <v>6.02</v>
      </c>
      <c r="I38" s="27"/>
      <c r="J38" s="58"/>
      <c r="K38" s="27"/>
      <c r="L38" s="27"/>
      <c r="M38" s="27"/>
      <c r="N38" s="27"/>
      <c r="O38" s="27"/>
      <c r="P38" s="27"/>
      <c r="Q38" s="2"/>
      <c r="R38" s="27"/>
      <c r="S38" s="27"/>
      <c r="T38" s="27"/>
    </row>
    <row r="39" spans="2:20" x14ac:dyDescent="0.25">
      <c r="B39" s="1"/>
      <c r="C39" s="2"/>
      <c r="D39" s="2"/>
      <c r="E39" s="2"/>
      <c r="F39" s="2"/>
      <c r="G39" s="2"/>
      <c r="H39" s="29"/>
      <c r="I39" s="29"/>
      <c r="J39" s="41"/>
      <c r="K39" s="29"/>
      <c r="L39" s="2"/>
      <c r="M39" s="29"/>
      <c r="N39" s="2"/>
      <c r="O39" s="29"/>
      <c r="P39" s="2"/>
      <c r="Q39" s="2"/>
      <c r="R39" s="2"/>
      <c r="S39" s="29"/>
      <c r="T39" s="2"/>
    </row>
    <row r="40" spans="2:20" x14ac:dyDescent="0.25">
      <c r="B40" s="1"/>
      <c r="C40" s="2" t="s">
        <v>64</v>
      </c>
      <c r="D40" s="2"/>
      <c r="E40" s="2"/>
      <c r="F40" s="27"/>
      <c r="G40" s="2"/>
      <c r="H40" s="26">
        <f>H37*H38</f>
        <v>2.48325</v>
      </c>
      <c r="I40" s="27"/>
      <c r="J40" s="58"/>
      <c r="K40" s="27"/>
      <c r="L40" s="27"/>
      <c r="M40" s="27"/>
      <c r="N40" s="27"/>
      <c r="O40" s="27"/>
      <c r="P40" s="27"/>
      <c r="Q40" s="2"/>
      <c r="R40" s="27"/>
      <c r="S40" s="27"/>
      <c r="T40" s="27"/>
    </row>
    <row r="41" spans="2:20" x14ac:dyDescent="0.25">
      <c r="B41" s="1"/>
      <c r="C41" s="2"/>
      <c r="D41" s="2"/>
      <c r="E41" s="2"/>
      <c r="F41" s="2"/>
      <c r="G41" s="2"/>
      <c r="H41" s="27"/>
      <c r="I41" s="27"/>
      <c r="J41" s="58"/>
      <c r="K41" s="27"/>
      <c r="L41" s="27"/>
      <c r="M41" s="27"/>
      <c r="N41" s="27"/>
      <c r="O41" s="27"/>
      <c r="P41" s="27"/>
      <c r="Q41" s="2"/>
      <c r="R41" s="27"/>
      <c r="S41" s="27"/>
      <c r="T41" s="27"/>
    </row>
    <row r="42" spans="2:20" ht="15.75" thickBot="1" x14ac:dyDescent="0.3">
      <c r="B42" s="1"/>
      <c r="C42" s="2" t="s">
        <v>46</v>
      </c>
      <c r="D42" s="2"/>
      <c r="E42" s="2"/>
      <c r="F42" s="151"/>
      <c r="G42" s="2"/>
      <c r="H42" s="63">
        <f>H24+H40</f>
        <v>16.266517825937502</v>
      </c>
      <c r="I42" s="2"/>
      <c r="J42" s="62"/>
      <c r="K42" s="2"/>
      <c r="L42" s="10"/>
      <c r="M42" s="2"/>
      <c r="N42" s="10"/>
      <c r="O42" s="2"/>
      <c r="P42" s="10"/>
      <c r="Q42" s="2"/>
      <c r="R42" s="10"/>
      <c r="S42" s="2"/>
      <c r="T42" s="10"/>
    </row>
    <row r="43" spans="2:20" ht="15.75" thickTop="1" x14ac:dyDescent="0.25">
      <c r="B43" s="1"/>
      <c r="C43" s="2"/>
      <c r="D43" s="2"/>
      <c r="E43" s="2"/>
      <c r="F43" s="2"/>
      <c r="G43" s="2"/>
      <c r="H43" s="2"/>
      <c r="I43" s="2"/>
      <c r="J43" s="41"/>
      <c r="K43" s="2"/>
      <c r="L43" s="2"/>
      <c r="M43" s="2"/>
      <c r="N43" s="2"/>
      <c r="O43" s="2"/>
      <c r="P43" s="2"/>
      <c r="Q43" s="2"/>
      <c r="R43" s="2"/>
      <c r="S43" s="2"/>
      <c r="T43" s="2"/>
    </row>
    <row r="44" spans="2:20" x14ac:dyDescent="0.25">
      <c r="B44" s="1"/>
      <c r="C44" s="80" t="s">
        <v>66</v>
      </c>
      <c r="D44" s="2"/>
      <c r="E44" s="2"/>
      <c r="F44" s="2"/>
      <c r="G44" s="2"/>
      <c r="H44" s="2"/>
      <c r="I44" s="2"/>
      <c r="J44" s="41"/>
    </row>
    <row r="45" spans="2:20" x14ac:dyDescent="0.25">
      <c r="B45" s="1"/>
      <c r="C45" s="2" t="s">
        <v>67</v>
      </c>
      <c r="D45" s="2"/>
      <c r="E45" s="2"/>
      <c r="F45" s="2"/>
      <c r="G45" s="2"/>
      <c r="H45" s="2"/>
      <c r="I45" s="2"/>
      <c r="J45" s="41"/>
    </row>
    <row r="46" spans="2:20" x14ac:dyDescent="0.25">
      <c r="B46" s="1"/>
      <c r="C46" s="2"/>
      <c r="D46" s="2" t="s">
        <v>68</v>
      </c>
      <c r="E46" s="2"/>
      <c r="F46" s="2"/>
      <c r="G46" s="2"/>
      <c r="H46" s="8">
        <v>365</v>
      </c>
      <c r="I46" s="2"/>
      <c r="J46" s="41"/>
    </row>
    <row r="47" spans="2:20" x14ac:dyDescent="0.25">
      <c r="B47" s="1"/>
      <c r="C47" s="2"/>
      <c r="D47" s="2" t="s">
        <v>69</v>
      </c>
      <c r="E47" s="2"/>
      <c r="F47" s="2"/>
      <c r="G47" s="2"/>
      <c r="H47" s="13">
        <v>24</v>
      </c>
      <c r="I47" s="2"/>
      <c r="J47" s="41"/>
    </row>
    <row r="48" spans="2:20" ht="7.9" customHeight="1" x14ac:dyDescent="0.25">
      <c r="B48" s="1"/>
      <c r="C48" s="2"/>
      <c r="D48" s="2"/>
      <c r="E48" s="2"/>
      <c r="F48" s="2"/>
      <c r="G48" s="2"/>
      <c r="H48" s="8"/>
      <c r="I48" s="2"/>
      <c r="J48" s="41"/>
    </row>
    <row r="49" spans="2:14" x14ac:dyDescent="0.25">
      <c r="B49" s="1"/>
      <c r="C49" s="2" t="s">
        <v>70</v>
      </c>
      <c r="D49" s="2"/>
      <c r="E49" s="2"/>
      <c r="F49" s="2"/>
      <c r="G49" s="2"/>
      <c r="H49" s="8">
        <f>H46*H47</f>
        <v>8760</v>
      </c>
      <c r="I49" s="2"/>
      <c r="J49" s="41"/>
    </row>
    <row r="50" spans="2:14" x14ac:dyDescent="0.25">
      <c r="B50" s="1"/>
      <c r="C50" s="2" t="s">
        <v>71</v>
      </c>
      <c r="D50" s="2"/>
      <c r="E50" s="2"/>
      <c r="F50" s="2"/>
      <c r="G50" s="2"/>
      <c r="H50" s="8"/>
      <c r="I50" s="2"/>
      <c r="J50" s="41"/>
    </row>
    <row r="51" spans="2:14" x14ac:dyDescent="0.25">
      <c r="B51" s="1"/>
      <c r="C51" s="2"/>
      <c r="D51" s="2" t="s">
        <v>160</v>
      </c>
      <c r="E51" s="2"/>
      <c r="F51" s="2"/>
      <c r="G51" s="2"/>
      <c r="H51" s="32">
        <f>'[1]Sch A, Pages 3 4, % lights on'!M256</f>
        <v>0.49179223744292239</v>
      </c>
      <c r="I51" s="2"/>
      <c r="J51" s="41"/>
    </row>
    <row r="52" spans="2:14" ht="7.9" customHeight="1" x14ac:dyDescent="0.25">
      <c r="B52" s="1"/>
      <c r="C52" s="2"/>
      <c r="D52" s="2"/>
      <c r="E52" s="2"/>
      <c r="F52" s="2"/>
      <c r="G52" s="2"/>
      <c r="H52" s="8"/>
      <c r="I52" s="2"/>
      <c r="J52" s="41"/>
    </row>
    <row r="53" spans="2:14" ht="15.75" thickBot="1" x14ac:dyDescent="0.3">
      <c r="B53" s="1"/>
      <c r="C53" s="2" t="s">
        <v>72</v>
      </c>
      <c r="D53" s="2"/>
      <c r="E53" s="2"/>
      <c r="F53" s="2"/>
      <c r="G53" s="2"/>
      <c r="H53" s="33">
        <f>H49*H51</f>
        <v>4308.1000000000004</v>
      </c>
      <c r="I53" s="2"/>
      <c r="J53" s="41"/>
    </row>
    <row r="54" spans="2:14" ht="7.9" customHeight="1" thickTop="1" x14ac:dyDescent="0.25">
      <c r="B54" s="1"/>
      <c r="C54" s="2"/>
      <c r="D54" s="2"/>
      <c r="E54" s="2"/>
      <c r="F54" s="2"/>
      <c r="G54" s="2"/>
      <c r="H54" s="2"/>
      <c r="I54" s="2"/>
      <c r="J54" s="41"/>
    </row>
    <row r="55" spans="2:14" x14ac:dyDescent="0.25">
      <c r="B55" s="1"/>
      <c r="C55" s="80" t="s">
        <v>73</v>
      </c>
      <c r="D55" s="2"/>
      <c r="E55" s="2"/>
      <c r="F55" s="2"/>
      <c r="G55" s="2"/>
      <c r="H55" s="2"/>
      <c r="I55" s="2"/>
      <c r="J55" s="41"/>
    </row>
    <row r="56" spans="2:14" ht="85.15" customHeight="1" x14ac:dyDescent="0.25">
      <c r="B56" s="1"/>
      <c r="C56" s="199" t="s">
        <v>178</v>
      </c>
      <c r="D56" s="199"/>
      <c r="E56" s="199"/>
      <c r="F56" s="199"/>
      <c r="G56" s="199"/>
      <c r="H56" s="199"/>
      <c r="I56" s="199"/>
      <c r="J56" s="45"/>
      <c r="K56" s="4"/>
      <c r="L56" s="4"/>
      <c r="M56" s="4"/>
      <c r="N56" s="4"/>
    </row>
    <row r="57" spans="2:14" ht="7.9" customHeight="1" x14ac:dyDescent="0.25">
      <c r="B57" s="1"/>
      <c r="C57" s="46"/>
      <c r="D57" s="46"/>
      <c r="E57" s="46"/>
      <c r="F57" s="46"/>
      <c r="G57" s="46"/>
      <c r="H57" s="46"/>
      <c r="I57" s="46"/>
      <c r="J57" s="45"/>
      <c r="K57" s="4"/>
      <c r="L57" s="4"/>
      <c r="M57" s="4"/>
      <c r="N57" s="4"/>
    </row>
    <row r="58" spans="2:14" x14ac:dyDescent="0.25">
      <c r="B58" s="1"/>
      <c r="C58" s="2"/>
      <c r="D58" s="2" t="s">
        <v>74</v>
      </c>
      <c r="E58" s="2"/>
      <c r="F58" s="2"/>
      <c r="G58" s="2"/>
      <c r="H58" s="47">
        <v>5.0899E-2</v>
      </c>
      <c r="I58" s="2"/>
      <c r="J58" s="41"/>
    </row>
    <row r="59" spans="2:14" x14ac:dyDescent="0.25">
      <c r="B59" s="1"/>
      <c r="C59" s="2"/>
      <c r="D59" s="2" t="s">
        <v>75</v>
      </c>
      <c r="E59" s="2"/>
      <c r="F59" s="2"/>
      <c r="G59" s="2"/>
      <c r="H59" s="34">
        <v>4.2174000000000003E-2</v>
      </c>
      <c r="I59" s="2"/>
      <c r="J59" s="41"/>
    </row>
    <row r="60" spans="2:14" ht="7.9" customHeight="1" x14ac:dyDescent="0.25">
      <c r="B60" s="1"/>
      <c r="C60" s="2"/>
      <c r="D60" s="2"/>
      <c r="E60" s="2"/>
      <c r="F60" s="2"/>
      <c r="G60" s="2"/>
      <c r="H60" s="2"/>
      <c r="I60" s="2"/>
      <c r="J60" s="41"/>
    </row>
    <row r="61" spans="2:14" x14ac:dyDescent="0.25">
      <c r="B61" s="1"/>
      <c r="C61" s="2"/>
      <c r="D61" s="2" t="s">
        <v>76</v>
      </c>
      <c r="E61" s="2"/>
      <c r="F61" s="2"/>
      <c r="G61" s="2"/>
      <c r="H61" s="30">
        <f>SUM(H58:H60)</f>
        <v>9.3073000000000003E-2</v>
      </c>
      <c r="I61" s="2"/>
      <c r="J61" s="41"/>
    </row>
    <row r="62" spans="2:14" x14ac:dyDescent="0.25">
      <c r="B62" s="1"/>
      <c r="C62" s="2"/>
      <c r="D62" s="2" t="s">
        <v>77</v>
      </c>
      <c r="E62" s="2"/>
      <c r="F62" s="2"/>
      <c r="G62" s="2"/>
      <c r="H62" s="13">
        <v>2</v>
      </c>
      <c r="I62" s="2"/>
      <c r="J62" s="41"/>
    </row>
    <row r="63" spans="2:14" ht="7.9" customHeight="1" x14ac:dyDescent="0.25">
      <c r="B63" s="1"/>
      <c r="C63" s="2"/>
      <c r="D63" s="2"/>
      <c r="E63" s="2"/>
      <c r="F63" s="2"/>
      <c r="G63" s="2"/>
      <c r="H63" s="2"/>
      <c r="I63" s="2"/>
      <c r="J63" s="41"/>
    </row>
    <row r="64" spans="2:14" ht="15.75" thickBot="1" x14ac:dyDescent="0.3">
      <c r="B64" s="1"/>
      <c r="C64" s="2"/>
      <c r="D64" s="2" t="s">
        <v>78</v>
      </c>
      <c r="E64" s="2"/>
      <c r="F64" s="2"/>
      <c r="G64" s="2"/>
      <c r="H64" s="35">
        <f>H61/H62</f>
        <v>4.6536500000000001E-2</v>
      </c>
      <c r="I64" s="2"/>
      <c r="J64" s="41"/>
    </row>
    <row r="65" spans="2:14" ht="7.9" customHeight="1" thickTop="1" x14ac:dyDescent="0.25">
      <c r="B65" s="1"/>
      <c r="C65" s="2"/>
      <c r="D65" s="2"/>
      <c r="E65" s="2"/>
      <c r="F65" s="2"/>
      <c r="G65" s="2"/>
      <c r="H65" s="2"/>
      <c r="I65" s="2"/>
      <c r="J65" s="41"/>
    </row>
    <row r="66" spans="2:14" ht="14.45" customHeight="1" x14ac:dyDescent="0.25">
      <c r="B66" s="1"/>
      <c r="C66" s="80" t="s">
        <v>79</v>
      </c>
      <c r="D66" s="2"/>
      <c r="E66" s="2"/>
      <c r="F66" s="2"/>
      <c r="G66" s="2"/>
      <c r="H66" s="2"/>
      <c r="I66" s="2"/>
      <c r="J66" s="41"/>
    </row>
    <row r="67" spans="2:14" ht="45.6" customHeight="1" x14ac:dyDescent="0.25">
      <c r="B67" s="1"/>
      <c r="C67" s="199" t="s">
        <v>177</v>
      </c>
      <c r="D67" s="199"/>
      <c r="E67" s="199"/>
      <c r="F67" s="199"/>
      <c r="G67" s="199"/>
      <c r="H67" s="199"/>
      <c r="I67" s="199"/>
      <c r="J67" s="45"/>
      <c r="K67" s="4"/>
      <c r="L67" s="4"/>
      <c r="M67" s="4"/>
      <c r="N67" s="4"/>
    </row>
    <row r="68" spans="2:14" ht="7.9" customHeight="1" x14ac:dyDescent="0.25">
      <c r="B68" s="42"/>
      <c r="C68" s="43"/>
      <c r="D68" s="43"/>
      <c r="E68" s="43"/>
      <c r="F68" s="43"/>
      <c r="G68" s="43"/>
      <c r="H68" s="43"/>
      <c r="I68" s="43"/>
      <c r="J68" s="44"/>
    </row>
  </sheetData>
  <mergeCells count="3">
    <mergeCell ref="B3:J3"/>
    <mergeCell ref="C56:I56"/>
    <mergeCell ref="C67:I67"/>
  </mergeCells>
  <printOptions horizontalCentered="1"/>
  <pageMargins left="0.7" right="0.2" top="0.5" bottom="0.2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4:T257"/>
  <sheetViews>
    <sheetView showGridLines="0" topLeftCell="A16" workbookViewId="0">
      <selection activeCell="A21" sqref="A21"/>
    </sheetView>
  </sheetViews>
  <sheetFormatPr defaultRowHeight="15" x14ac:dyDescent="0.25"/>
  <cols>
    <col min="1" max="1" width="16.28515625" customWidth="1"/>
    <col min="2" max="2" width="8" bestFit="1" customWidth="1"/>
    <col min="3" max="3" width="8.85546875" bestFit="1" customWidth="1"/>
    <col min="4" max="7" width="8" bestFit="1" customWidth="1"/>
    <col min="8" max="8" width="10.85546875" bestFit="1" customWidth="1"/>
    <col min="9" max="9" width="8" bestFit="1" customWidth="1"/>
    <col min="10" max="10" width="10.85546875" bestFit="1" customWidth="1"/>
    <col min="11" max="11" width="8.5703125" bestFit="1" customWidth="1"/>
    <col min="12" max="12" width="10.42578125" bestFit="1" customWidth="1"/>
    <col min="13" max="13" width="10.85546875" bestFit="1" customWidth="1"/>
    <col min="17" max="17" width="11.5703125" bestFit="1" customWidth="1"/>
  </cols>
  <sheetData>
    <row r="24" spans="1:11" x14ac:dyDescent="0.25">
      <c r="K24" t="s">
        <v>65</v>
      </c>
    </row>
    <row r="25" spans="1:11" x14ac:dyDescent="0.25">
      <c r="K25" t="s">
        <v>162</v>
      </c>
    </row>
    <row r="26" spans="1:11" x14ac:dyDescent="0.25">
      <c r="B26" s="16"/>
      <c r="C26" s="16"/>
      <c r="D26" s="16"/>
      <c r="E26" s="16"/>
      <c r="F26" s="16"/>
      <c r="G26" s="16"/>
      <c r="H26" s="16"/>
      <c r="I26" s="16"/>
    </row>
    <row r="27" spans="1:11" x14ac:dyDescent="0.25">
      <c r="A27" s="16" t="s">
        <v>124</v>
      </c>
      <c r="B27" s="16"/>
      <c r="C27" s="16"/>
      <c r="D27" s="16"/>
      <c r="E27" s="16"/>
      <c r="F27" s="16"/>
      <c r="G27" s="16"/>
      <c r="H27" s="16"/>
      <c r="I27" s="16"/>
    </row>
    <row r="46" spans="13:13" x14ac:dyDescent="0.25">
      <c r="M46">
        <v>60</v>
      </c>
    </row>
    <row r="47" spans="13:13" x14ac:dyDescent="0.25">
      <c r="M47">
        <v>14</v>
      </c>
    </row>
    <row r="48" spans="13:13" x14ac:dyDescent="0.25">
      <c r="M48">
        <f>M46*M47</f>
        <v>840</v>
      </c>
    </row>
    <row r="49" spans="13:13" x14ac:dyDescent="0.25">
      <c r="M49">
        <v>52</v>
      </c>
    </row>
    <row r="50" spans="13:13" x14ac:dyDescent="0.25">
      <c r="M50">
        <f>M48+M49</f>
        <v>892</v>
      </c>
    </row>
    <row r="72" spans="1:14" x14ac:dyDescent="0.25">
      <c r="A72" s="85" t="s">
        <v>125</v>
      </c>
      <c r="B72" s="85" t="s">
        <v>126</v>
      </c>
      <c r="C72" s="85" t="s">
        <v>127</v>
      </c>
      <c r="D72" s="85" t="s">
        <v>128</v>
      </c>
      <c r="E72" s="85" t="s">
        <v>129</v>
      </c>
      <c r="F72" s="85" t="s">
        <v>130</v>
      </c>
      <c r="G72" s="85" t="s">
        <v>131</v>
      </c>
      <c r="H72" s="85" t="s">
        <v>132</v>
      </c>
      <c r="I72" s="85" t="s">
        <v>133</v>
      </c>
      <c r="J72" s="85" t="s">
        <v>134</v>
      </c>
      <c r="K72" s="85" t="s">
        <v>135</v>
      </c>
      <c r="L72" s="85" t="s">
        <v>136</v>
      </c>
      <c r="M72" s="85" t="s">
        <v>137</v>
      </c>
      <c r="N72" s="85" t="s">
        <v>23</v>
      </c>
    </row>
    <row r="73" spans="1:14" x14ac:dyDescent="0.25">
      <c r="A73" s="3">
        <v>1</v>
      </c>
      <c r="B73" s="84">
        <v>9.32</v>
      </c>
      <c r="C73" s="84">
        <v>10.17</v>
      </c>
      <c r="D73" s="84">
        <v>11.22</v>
      </c>
      <c r="E73" s="84">
        <v>12.39</v>
      </c>
      <c r="F73" s="84">
        <v>13.5</v>
      </c>
      <c r="G73" s="84">
        <v>14.41</v>
      </c>
      <c r="H73" s="84">
        <v>14.48</v>
      </c>
      <c r="I73" s="84">
        <v>14.08</v>
      </c>
      <c r="J73" s="84">
        <v>13</v>
      </c>
      <c r="K73" s="84">
        <v>11.46</v>
      </c>
      <c r="L73" s="84">
        <v>10.33</v>
      </c>
      <c r="M73" s="84">
        <v>9.4</v>
      </c>
    </row>
    <row r="74" spans="1:14" x14ac:dyDescent="0.25">
      <c r="A74" s="3">
        <v>2</v>
      </c>
      <c r="B74" s="84">
        <v>9.33</v>
      </c>
      <c r="C74" s="84">
        <v>10.19</v>
      </c>
      <c r="D74" s="84">
        <v>11.24</v>
      </c>
      <c r="E74" s="84">
        <v>12.42</v>
      </c>
      <c r="F74" s="84">
        <v>13.52</v>
      </c>
      <c r="G74" s="84">
        <v>14.42</v>
      </c>
      <c r="H74" s="84">
        <v>14.48</v>
      </c>
      <c r="I74" s="84">
        <v>14.06</v>
      </c>
      <c r="J74" s="84">
        <v>12.58</v>
      </c>
      <c r="K74" s="84">
        <v>11.44</v>
      </c>
      <c r="L74" s="84">
        <v>10.31</v>
      </c>
      <c r="M74" s="84">
        <v>9.39</v>
      </c>
    </row>
    <row r="75" spans="1:14" x14ac:dyDescent="0.25">
      <c r="A75" s="3">
        <v>3</v>
      </c>
      <c r="B75" s="84">
        <v>9.34</v>
      </c>
      <c r="C75" s="84">
        <v>10.210000000000001</v>
      </c>
      <c r="D75" s="84">
        <v>11.27</v>
      </c>
      <c r="E75" s="84">
        <v>12.44</v>
      </c>
      <c r="F75" s="84">
        <v>13.54</v>
      </c>
      <c r="G75" s="84">
        <v>14.43</v>
      </c>
      <c r="H75" s="84">
        <v>14.47</v>
      </c>
      <c r="I75" s="84">
        <v>14.04</v>
      </c>
      <c r="J75" s="84">
        <v>12.55</v>
      </c>
      <c r="K75" s="84">
        <v>11.41</v>
      </c>
      <c r="L75" s="84">
        <v>10.29</v>
      </c>
      <c r="M75" s="84">
        <v>9.3800000000000008</v>
      </c>
    </row>
    <row r="76" spans="1:14" x14ac:dyDescent="0.25">
      <c r="A76" s="3">
        <v>4</v>
      </c>
      <c r="B76" s="84">
        <v>9.35</v>
      </c>
      <c r="C76" s="84">
        <v>10.23</v>
      </c>
      <c r="D76" s="84">
        <v>11.29</v>
      </c>
      <c r="E76" s="84">
        <v>12.47</v>
      </c>
      <c r="F76" s="84">
        <v>13.56</v>
      </c>
      <c r="G76" s="84">
        <v>14.44</v>
      </c>
      <c r="H76" s="84">
        <v>14.46</v>
      </c>
      <c r="I76" s="84">
        <v>14.02</v>
      </c>
      <c r="J76" s="84">
        <v>12.53</v>
      </c>
      <c r="K76" s="84">
        <v>11.39</v>
      </c>
      <c r="L76" s="84">
        <v>10.26</v>
      </c>
      <c r="M76" s="84">
        <v>9.3699999999999992</v>
      </c>
    </row>
    <row r="77" spans="1:14" x14ac:dyDescent="0.25">
      <c r="A77" s="3">
        <v>5</v>
      </c>
      <c r="B77" s="84">
        <v>9.36</v>
      </c>
      <c r="C77" s="84">
        <v>10.26</v>
      </c>
      <c r="D77" s="84">
        <v>11.32</v>
      </c>
      <c r="E77" s="84">
        <v>12.49</v>
      </c>
      <c r="F77" s="84">
        <v>13.58</v>
      </c>
      <c r="G77" s="84">
        <v>14.45</v>
      </c>
      <c r="H77" s="84">
        <v>14.46</v>
      </c>
      <c r="I77" s="84">
        <v>14</v>
      </c>
      <c r="J77" s="84">
        <v>12.5</v>
      </c>
      <c r="K77" s="84">
        <v>11.36</v>
      </c>
      <c r="L77" s="84">
        <v>10.24</v>
      </c>
      <c r="M77" s="84">
        <v>9.36</v>
      </c>
    </row>
    <row r="78" spans="1:14" x14ac:dyDescent="0.25">
      <c r="A78" s="3">
        <v>6</v>
      </c>
      <c r="B78" s="84">
        <v>9.3699999999999992</v>
      </c>
      <c r="C78" s="84">
        <v>10.28</v>
      </c>
      <c r="D78" s="84">
        <v>11.34</v>
      </c>
      <c r="E78" s="84">
        <v>12.52</v>
      </c>
      <c r="F78" s="84">
        <v>14</v>
      </c>
      <c r="G78" s="84">
        <v>14.46</v>
      </c>
      <c r="H78" s="84">
        <v>14.45</v>
      </c>
      <c r="I78" s="84">
        <v>13.58</v>
      </c>
      <c r="J78" s="84">
        <v>12.48</v>
      </c>
      <c r="K78" s="84">
        <v>11.34</v>
      </c>
      <c r="L78" s="84">
        <v>10.220000000000001</v>
      </c>
      <c r="M78" s="84">
        <v>9.35</v>
      </c>
    </row>
    <row r="79" spans="1:14" x14ac:dyDescent="0.25">
      <c r="A79" s="3">
        <v>7</v>
      </c>
      <c r="B79" s="84">
        <v>9.3800000000000008</v>
      </c>
      <c r="C79" s="84">
        <v>10.3</v>
      </c>
      <c r="D79" s="84">
        <v>11.37</v>
      </c>
      <c r="E79" s="84">
        <v>12.54</v>
      </c>
      <c r="F79" s="84">
        <v>14.02</v>
      </c>
      <c r="G79" s="84">
        <v>14.46</v>
      </c>
      <c r="H79" s="84">
        <v>14.44</v>
      </c>
      <c r="I79" s="84">
        <v>13.56</v>
      </c>
      <c r="J79" s="84">
        <v>12.45</v>
      </c>
      <c r="K79" s="84">
        <v>11.32</v>
      </c>
      <c r="L79" s="84">
        <v>10.199999999999999</v>
      </c>
      <c r="M79" s="84">
        <v>9.34</v>
      </c>
    </row>
    <row r="80" spans="1:14" x14ac:dyDescent="0.25">
      <c r="A80" s="3">
        <v>8</v>
      </c>
      <c r="B80" s="84">
        <v>9.39</v>
      </c>
      <c r="C80" s="84">
        <v>10.32</v>
      </c>
      <c r="D80" s="84">
        <v>11.39</v>
      </c>
      <c r="E80" s="84">
        <v>12.56</v>
      </c>
      <c r="F80" s="84">
        <v>14.04</v>
      </c>
      <c r="G80" s="84">
        <v>14.47</v>
      </c>
      <c r="H80" s="84">
        <v>14.43</v>
      </c>
      <c r="I80" s="84">
        <v>13.54</v>
      </c>
      <c r="J80" s="84">
        <v>12.43</v>
      </c>
      <c r="K80" s="84">
        <v>11.29</v>
      </c>
      <c r="L80" s="84">
        <v>10.18</v>
      </c>
      <c r="M80" s="84">
        <v>9.34</v>
      </c>
    </row>
    <row r="81" spans="1:13" x14ac:dyDescent="0.25">
      <c r="A81" s="3">
        <v>9</v>
      </c>
      <c r="B81" s="84">
        <v>9.4</v>
      </c>
      <c r="C81" s="84">
        <v>10.34</v>
      </c>
      <c r="D81" s="84">
        <v>11.42</v>
      </c>
      <c r="E81" s="84">
        <v>12.59</v>
      </c>
      <c r="F81" s="84">
        <v>14.06</v>
      </c>
      <c r="G81" s="84">
        <v>14.48</v>
      </c>
      <c r="H81" s="84">
        <v>14.42</v>
      </c>
      <c r="I81" s="84">
        <v>13.52</v>
      </c>
      <c r="J81" s="84">
        <v>12.41</v>
      </c>
      <c r="K81" s="84">
        <v>11.27</v>
      </c>
      <c r="L81" s="84">
        <v>10.16</v>
      </c>
      <c r="M81" s="84">
        <v>9.33</v>
      </c>
    </row>
    <row r="82" spans="1:13" x14ac:dyDescent="0.25">
      <c r="A82" s="3">
        <v>10</v>
      </c>
      <c r="B82" s="84">
        <v>9.41</v>
      </c>
      <c r="C82" s="84">
        <v>10.37</v>
      </c>
      <c r="D82" s="84">
        <v>11.44</v>
      </c>
      <c r="E82" s="84">
        <v>13.01</v>
      </c>
      <c r="F82" s="84">
        <v>14.08</v>
      </c>
      <c r="G82" s="84">
        <v>14.48</v>
      </c>
      <c r="H82" s="84">
        <v>14.41</v>
      </c>
      <c r="I82" s="84">
        <v>13.5</v>
      </c>
      <c r="J82" s="84">
        <v>12.38</v>
      </c>
      <c r="K82" s="84">
        <v>11.24</v>
      </c>
      <c r="L82" s="84">
        <v>10.14</v>
      </c>
      <c r="M82" s="84">
        <v>9.32</v>
      </c>
    </row>
    <row r="83" spans="1:13" x14ac:dyDescent="0.25">
      <c r="A83" s="3">
        <v>11</v>
      </c>
      <c r="B83" s="84">
        <v>9.42</v>
      </c>
      <c r="C83" s="84">
        <v>10.39</v>
      </c>
      <c r="D83" s="84">
        <v>11.47</v>
      </c>
      <c r="E83" s="84">
        <v>13.04</v>
      </c>
      <c r="F83" s="84">
        <v>14.1</v>
      </c>
      <c r="G83" s="84">
        <v>14.49</v>
      </c>
      <c r="H83" s="84">
        <v>14.4</v>
      </c>
      <c r="I83" s="84">
        <v>13.48</v>
      </c>
      <c r="J83" s="84">
        <v>12.36</v>
      </c>
      <c r="K83" s="84">
        <v>11.22</v>
      </c>
      <c r="L83" s="84">
        <v>10.119999999999999</v>
      </c>
      <c r="M83" s="84">
        <v>9.32</v>
      </c>
    </row>
    <row r="84" spans="1:13" x14ac:dyDescent="0.25">
      <c r="A84" s="3">
        <v>12</v>
      </c>
      <c r="B84" s="84">
        <v>9.43</v>
      </c>
      <c r="C84" s="84">
        <v>10.41</v>
      </c>
      <c r="D84" s="84">
        <v>11.49</v>
      </c>
      <c r="E84" s="84">
        <v>13.06</v>
      </c>
      <c r="F84" s="84">
        <v>14.11</v>
      </c>
      <c r="G84" s="84">
        <v>14.5</v>
      </c>
      <c r="H84" s="84">
        <v>14.39</v>
      </c>
      <c r="I84" s="84">
        <v>13.46</v>
      </c>
      <c r="J84" s="84">
        <v>12.33</v>
      </c>
      <c r="K84" s="84">
        <v>11.19</v>
      </c>
      <c r="L84" s="84">
        <v>10.1</v>
      </c>
      <c r="M84" s="84">
        <v>9.31</v>
      </c>
    </row>
    <row r="85" spans="1:13" x14ac:dyDescent="0.25">
      <c r="A85" s="3">
        <v>13</v>
      </c>
      <c r="B85" s="84">
        <v>9.4499999999999993</v>
      </c>
      <c r="C85" s="84">
        <v>10.43</v>
      </c>
      <c r="D85" s="84">
        <v>11.52</v>
      </c>
      <c r="E85" s="84">
        <v>13.08</v>
      </c>
      <c r="F85" s="84">
        <v>14.13</v>
      </c>
      <c r="G85" s="84">
        <v>14.5</v>
      </c>
      <c r="H85" s="84">
        <v>14.38</v>
      </c>
      <c r="I85" s="84">
        <v>13.44</v>
      </c>
      <c r="J85" s="84">
        <v>12.31</v>
      </c>
      <c r="K85" s="84">
        <v>11.17</v>
      </c>
      <c r="L85" s="84">
        <v>10.08</v>
      </c>
      <c r="M85" s="84">
        <v>9.3000000000000007</v>
      </c>
    </row>
    <row r="86" spans="1:13" x14ac:dyDescent="0.25">
      <c r="A86" s="3">
        <v>14</v>
      </c>
      <c r="B86" s="84">
        <v>9.4600000000000009</v>
      </c>
      <c r="C86" s="84">
        <v>10.46</v>
      </c>
      <c r="D86" s="84">
        <v>11.54</v>
      </c>
      <c r="E86" s="84">
        <v>13.11</v>
      </c>
      <c r="F86" s="84">
        <v>14.15</v>
      </c>
      <c r="G86" s="84">
        <v>14.5</v>
      </c>
      <c r="H86" s="84">
        <v>14.36</v>
      </c>
      <c r="I86" s="84">
        <v>13.41</v>
      </c>
      <c r="J86" s="84">
        <v>12.28</v>
      </c>
      <c r="K86" s="84">
        <v>11.14</v>
      </c>
      <c r="L86" s="84">
        <v>10.06</v>
      </c>
      <c r="M86" s="84">
        <v>9.3000000000000007</v>
      </c>
    </row>
    <row r="87" spans="1:13" x14ac:dyDescent="0.25">
      <c r="A87" s="3">
        <v>15</v>
      </c>
      <c r="B87" s="84">
        <v>9.4700000000000006</v>
      </c>
      <c r="C87" s="84">
        <v>10.48</v>
      </c>
      <c r="D87" s="84">
        <v>11.57</v>
      </c>
      <c r="E87" s="84">
        <v>13.13</v>
      </c>
      <c r="F87" s="84">
        <v>14.17</v>
      </c>
      <c r="G87" s="84">
        <v>14.51</v>
      </c>
      <c r="H87" s="84">
        <v>14.35</v>
      </c>
      <c r="I87" s="84">
        <v>13.39</v>
      </c>
      <c r="J87" s="84">
        <v>12.26</v>
      </c>
      <c r="K87" s="84">
        <v>11.12</v>
      </c>
      <c r="L87" s="84">
        <v>10.050000000000001</v>
      </c>
      <c r="M87" s="84">
        <v>9.3000000000000007</v>
      </c>
    </row>
    <row r="88" spans="1:13" x14ac:dyDescent="0.25">
      <c r="A88" s="3">
        <v>16</v>
      </c>
      <c r="B88" s="84">
        <v>9.49</v>
      </c>
      <c r="C88" s="84">
        <v>10.5</v>
      </c>
      <c r="D88" s="84">
        <v>11.59</v>
      </c>
      <c r="E88" s="84">
        <v>13.16</v>
      </c>
      <c r="F88" s="84">
        <v>14.19</v>
      </c>
      <c r="G88" s="84">
        <v>14.51</v>
      </c>
      <c r="H88" s="84">
        <v>14.34</v>
      </c>
      <c r="I88" s="84">
        <v>13.37</v>
      </c>
      <c r="J88" s="84">
        <v>12.23</v>
      </c>
      <c r="K88" s="84">
        <v>11.1</v>
      </c>
      <c r="L88" s="84">
        <v>10.029999999999999</v>
      </c>
      <c r="M88" s="84">
        <v>9.2899999999999991</v>
      </c>
    </row>
    <row r="89" spans="1:13" x14ac:dyDescent="0.25">
      <c r="A89" s="3">
        <v>17</v>
      </c>
      <c r="B89" s="84">
        <v>9.5</v>
      </c>
      <c r="C89" s="84">
        <v>10.53</v>
      </c>
      <c r="D89" s="84">
        <v>12.02</v>
      </c>
      <c r="E89" s="84">
        <v>13.18</v>
      </c>
      <c r="F89" s="84">
        <v>14.2</v>
      </c>
      <c r="G89" s="84">
        <v>14.51</v>
      </c>
      <c r="H89" s="84">
        <v>14.33</v>
      </c>
      <c r="I89" s="84">
        <v>13.35</v>
      </c>
      <c r="J89" s="84">
        <v>12.21</v>
      </c>
      <c r="K89" s="84">
        <v>11.07</v>
      </c>
      <c r="L89" s="84">
        <v>10.01</v>
      </c>
      <c r="M89" s="84">
        <v>9.2899999999999991</v>
      </c>
    </row>
    <row r="90" spans="1:13" x14ac:dyDescent="0.25">
      <c r="A90" s="3">
        <v>18</v>
      </c>
      <c r="B90" s="84">
        <v>9.52</v>
      </c>
      <c r="C90" s="84">
        <v>10.55</v>
      </c>
      <c r="D90" s="84">
        <v>12.04</v>
      </c>
      <c r="E90" s="84">
        <v>13.2</v>
      </c>
      <c r="F90" s="84">
        <v>14.22</v>
      </c>
      <c r="G90" s="84">
        <v>14.51</v>
      </c>
      <c r="H90" s="84">
        <v>14.31</v>
      </c>
      <c r="I90" s="84">
        <v>13.33</v>
      </c>
      <c r="J90" s="84">
        <v>12.18</v>
      </c>
      <c r="K90" s="84">
        <v>11.05</v>
      </c>
      <c r="L90" s="84">
        <v>9.59</v>
      </c>
      <c r="M90" s="84">
        <v>9.2899999999999991</v>
      </c>
    </row>
    <row r="91" spans="1:13" x14ac:dyDescent="0.25">
      <c r="A91" s="3">
        <v>19</v>
      </c>
      <c r="B91" s="84">
        <v>9.5299999999999994</v>
      </c>
      <c r="C91" s="84">
        <v>10.57</v>
      </c>
      <c r="D91" s="84">
        <v>12.07</v>
      </c>
      <c r="E91" s="84">
        <v>13.23</v>
      </c>
      <c r="F91" s="84">
        <v>14.24</v>
      </c>
      <c r="G91" s="84">
        <v>14.51</v>
      </c>
      <c r="H91" s="84">
        <v>14.3</v>
      </c>
      <c r="I91" s="84">
        <v>13.3</v>
      </c>
      <c r="J91" s="84">
        <v>12.16</v>
      </c>
      <c r="K91" s="84">
        <v>11.03</v>
      </c>
      <c r="L91" s="84">
        <v>9.58</v>
      </c>
      <c r="M91" s="84">
        <v>9.2899999999999991</v>
      </c>
    </row>
    <row r="92" spans="1:13" x14ac:dyDescent="0.25">
      <c r="A92" s="3">
        <v>20</v>
      </c>
      <c r="B92" s="84">
        <v>9.5500000000000007</v>
      </c>
      <c r="C92" s="84">
        <v>11</v>
      </c>
      <c r="D92" s="84">
        <v>12.09</v>
      </c>
      <c r="E92" s="84">
        <v>13.25</v>
      </c>
      <c r="F92" s="84">
        <v>14.25</v>
      </c>
      <c r="G92" s="84">
        <v>14.52</v>
      </c>
      <c r="H92" s="84">
        <v>14.28</v>
      </c>
      <c r="I92" s="84">
        <v>13.28</v>
      </c>
      <c r="J92" s="84">
        <v>12.14</v>
      </c>
      <c r="K92" s="84">
        <v>11</v>
      </c>
      <c r="L92" s="84">
        <v>9.56</v>
      </c>
      <c r="M92" s="84">
        <v>9.2899999999999991</v>
      </c>
    </row>
    <row r="93" spans="1:13" x14ac:dyDescent="0.25">
      <c r="A93" s="3">
        <v>21</v>
      </c>
      <c r="B93" s="84">
        <v>9.57</v>
      </c>
      <c r="C93" s="84">
        <v>11.02</v>
      </c>
      <c r="D93" s="84">
        <v>12.12</v>
      </c>
      <c r="E93" s="84">
        <v>13.27</v>
      </c>
      <c r="F93" s="84">
        <v>14.27</v>
      </c>
      <c r="G93" s="84">
        <v>14.52</v>
      </c>
      <c r="H93" s="84">
        <v>14.27</v>
      </c>
      <c r="I93" s="84">
        <v>13.26</v>
      </c>
      <c r="J93" s="84">
        <v>12.11</v>
      </c>
      <c r="K93" s="84">
        <v>10.58</v>
      </c>
      <c r="L93" s="84">
        <v>9.5399999999999991</v>
      </c>
      <c r="M93" s="84">
        <v>9.2899999999999991</v>
      </c>
    </row>
    <row r="94" spans="1:13" x14ac:dyDescent="0.25">
      <c r="A94" s="3">
        <v>22</v>
      </c>
      <c r="B94" s="84">
        <v>9.58</v>
      </c>
      <c r="C94" s="84">
        <v>11.05</v>
      </c>
      <c r="D94" s="84">
        <v>12.14</v>
      </c>
      <c r="E94" s="84">
        <v>13.3</v>
      </c>
      <c r="F94" s="84">
        <v>14.28</v>
      </c>
      <c r="G94" s="84">
        <v>14.51</v>
      </c>
      <c r="H94" s="84">
        <v>14.25</v>
      </c>
      <c r="I94" s="84">
        <v>13.23</v>
      </c>
      <c r="J94" s="84">
        <v>12.09</v>
      </c>
      <c r="K94" s="84">
        <v>10.56</v>
      </c>
      <c r="L94" s="84">
        <v>9.5299999999999994</v>
      </c>
      <c r="M94" s="84">
        <v>9.2899999999999991</v>
      </c>
    </row>
    <row r="95" spans="1:13" x14ac:dyDescent="0.25">
      <c r="A95" s="3">
        <v>23</v>
      </c>
      <c r="B95" s="84">
        <v>10</v>
      </c>
      <c r="C95" s="84">
        <v>11.07</v>
      </c>
      <c r="D95" s="84">
        <v>12.17</v>
      </c>
      <c r="E95" s="84">
        <v>13.32</v>
      </c>
      <c r="F95" s="84">
        <v>14.3</v>
      </c>
      <c r="G95" s="84">
        <v>14.51</v>
      </c>
      <c r="H95" s="84">
        <v>14.24</v>
      </c>
      <c r="I95" s="84">
        <v>13.21</v>
      </c>
      <c r="J95" s="84">
        <v>12.06</v>
      </c>
      <c r="K95" s="84">
        <v>10.53</v>
      </c>
      <c r="L95" s="84">
        <v>9.51</v>
      </c>
      <c r="M95" s="84">
        <v>9.2899999999999991</v>
      </c>
    </row>
    <row r="96" spans="1:13" x14ac:dyDescent="0.25">
      <c r="A96" s="3">
        <v>24</v>
      </c>
      <c r="B96" s="84">
        <v>10.02</v>
      </c>
      <c r="C96" s="84">
        <v>11.09</v>
      </c>
      <c r="D96" s="84">
        <v>12.19</v>
      </c>
      <c r="E96" s="84">
        <v>13.34</v>
      </c>
      <c r="F96" s="84">
        <v>14.31</v>
      </c>
      <c r="G96" s="84">
        <v>14.51</v>
      </c>
      <c r="H96" s="84">
        <v>14.22</v>
      </c>
      <c r="I96" s="84">
        <v>13.19</v>
      </c>
      <c r="J96" s="84">
        <v>12.04</v>
      </c>
      <c r="K96" s="84">
        <v>10.51</v>
      </c>
      <c r="L96" s="84">
        <v>9.5</v>
      </c>
      <c r="M96" s="84">
        <v>9.2899999999999991</v>
      </c>
    </row>
    <row r="97" spans="1:13" x14ac:dyDescent="0.25">
      <c r="A97" s="3">
        <v>25</v>
      </c>
      <c r="B97" s="84">
        <v>10.039999999999999</v>
      </c>
      <c r="C97" s="84">
        <v>11.12</v>
      </c>
      <c r="D97" s="84">
        <v>12.22</v>
      </c>
      <c r="E97" s="84">
        <v>13.36</v>
      </c>
      <c r="F97" s="84">
        <v>14.33</v>
      </c>
      <c r="G97" s="84">
        <v>14.51</v>
      </c>
      <c r="H97" s="84">
        <v>14.2</v>
      </c>
      <c r="I97" s="84">
        <v>13.17</v>
      </c>
      <c r="J97" s="84">
        <v>12.01</v>
      </c>
      <c r="K97" s="84">
        <v>10.49</v>
      </c>
      <c r="L97" s="84">
        <v>9.48</v>
      </c>
      <c r="M97" s="84">
        <v>9.2899999999999991</v>
      </c>
    </row>
    <row r="98" spans="1:13" x14ac:dyDescent="0.25">
      <c r="A98" s="3">
        <v>26</v>
      </c>
      <c r="B98" s="84">
        <v>10.06</v>
      </c>
      <c r="C98" s="84">
        <v>11.14</v>
      </c>
      <c r="D98" s="84">
        <v>12.24</v>
      </c>
      <c r="E98" s="84">
        <v>13.39</v>
      </c>
      <c r="F98" s="84">
        <v>14.34</v>
      </c>
      <c r="G98" s="84">
        <v>14.51</v>
      </c>
      <c r="H98" s="84">
        <v>14.19</v>
      </c>
      <c r="I98" s="84">
        <v>13.14</v>
      </c>
      <c r="J98" s="84">
        <v>11.59</v>
      </c>
      <c r="K98" s="84">
        <v>10.46</v>
      </c>
      <c r="L98" s="84">
        <v>9.4700000000000006</v>
      </c>
      <c r="M98" s="84">
        <v>9.2899999999999991</v>
      </c>
    </row>
    <row r="99" spans="1:13" x14ac:dyDescent="0.25">
      <c r="A99" s="3">
        <v>27</v>
      </c>
      <c r="B99" s="84">
        <v>10.07</v>
      </c>
      <c r="C99" s="84">
        <v>11.17</v>
      </c>
      <c r="D99" s="84">
        <v>12.27</v>
      </c>
      <c r="E99" s="84">
        <v>13.41</v>
      </c>
      <c r="F99" s="84">
        <v>14.35</v>
      </c>
      <c r="G99" s="84">
        <v>14.5</v>
      </c>
      <c r="H99" s="84">
        <v>14.17</v>
      </c>
      <c r="I99" s="84">
        <v>13.12</v>
      </c>
      <c r="J99" s="84">
        <v>11.56</v>
      </c>
      <c r="K99" s="84">
        <v>10.44</v>
      </c>
      <c r="L99" s="84">
        <v>9.4499999999999993</v>
      </c>
      <c r="M99" s="84">
        <v>9.3000000000000007</v>
      </c>
    </row>
    <row r="100" spans="1:13" x14ac:dyDescent="0.25">
      <c r="A100" s="3">
        <v>28</v>
      </c>
      <c r="B100" s="86">
        <v>10.09</v>
      </c>
      <c r="C100" s="86">
        <v>11.19</v>
      </c>
      <c r="D100" s="86">
        <v>12.29</v>
      </c>
      <c r="E100" s="86">
        <v>13.43</v>
      </c>
      <c r="F100" s="86">
        <v>14.36</v>
      </c>
      <c r="G100" s="86">
        <v>14.5</v>
      </c>
      <c r="H100" s="86">
        <v>14.15</v>
      </c>
      <c r="I100" s="86">
        <v>13.09</v>
      </c>
      <c r="J100" s="86">
        <v>11.54</v>
      </c>
      <c r="K100" s="86">
        <v>10.42</v>
      </c>
      <c r="L100" s="86">
        <v>9.44</v>
      </c>
      <c r="M100" s="86">
        <v>9.3000000000000007</v>
      </c>
    </row>
    <row r="101" spans="1:13" x14ac:dyDescent="0.25">
      <c r="A101" s="3">
        <v>29</v>
      </c>
      <c r="B101" s="86">
        <v>10.11</v>
      </c>
      <c r="C101" s="86"/>
      <c r="D101" s="86">
        <v>12.32</v>
      </c>
      <c r="E101" s="86">
        <v>13.45</v>
      </c>
      <c r="F101" s="86">
        <v>14.38</v>
      </c>
      <c r="G101" s="86">
        <v>14.49</v>
      </c>
      <c r="H101" s="86">
        <v>14.13</v>
      </c>
      <c r="I101" s="86">
        <v>13.07</v>
      </c>
      <c r="J101" s="86">
        <v>11.51</v>
      </c>
      <c r="K101" s="86">
        <v>10.4</v>
      </c>
      <c r="L101" s="86">
        <v>9.43</v>
      </c>
      <c r="M101" s="86">
        <v>9.31</v>
      </c>
    </row>
    <row r="102" spans="1:13" x14ac:dyDescent="0.25">
      <c r="A102" s="3">
        <v>30</v>
      </c>
      <c r="B102" s="86">
        <v>10.130000000000001</v>
      </c>
      <c r="C102" s="86"/>
      <c r="D102" s="86">
        <v>12.34</v>
      </c>
      <c r="E102" s="86">
        <v>13.47</v>
      </c>
      <c r="F102" s="86">
        <v>14.39</v>
      </c>
      <c r="G102" s="86">
        <v>14.49</v>
      </c>
      <c r="H102" s="86">
        <v>14.12</v>
      </c>
      <c r="I102" s="86">
        <v>13.05</v>
      </c>
      <c r="J102" s="86">
        <v>11.49</v>
      </c>
      <c r="K102" s="86">
        <v>10.37</v>
      </c>
      <c r="L102" s="86">
        <v>9.42</v>
      </c>
      <c r="M102" s="86">
        <v>9.31</v>
      </c>
    </row>
    <row r="103" spans="1:13" x14ac:dyDescent="0.25">
      <c r="A103" s="3">
        <v>31</v>
      </c>
      <c r="B103" s="86">
        <v>10.15</v>
      </c>
      <c r="C103" s="86"/>
      <c r="D103" s="86">
        <v>12.37</v>
      </c>
      <c r="E103" s="86"/>
      <c r="F103" s="86">
        <v>14.4</v>
      </c>
      <c r="G103" s="86"/>
      <c r="H103" s="86">
        <v>14.1</v>
      </c>
      <c r="I103" s="86">
        <v>13.02</v>
      </c>
      <c r="J103" s="86"/>
      <c r="K103" s="87">
        <v>10.35</v>
      </c>
      <c r="L103" s="86"/>
      <c r="M103" s="86">
        <v>9.32</v>
      </c>
    </row>
    <row r="104" spans="1:13" x14ac:dyDescent="0.25">
      <c r="B104" s="88"/>
      <c r="C104" s="5"/>
      <c r="D104" s="2"/>
      <c r="E104" s="5"/>
      <c r="F104" s="2"/>
      <c r="G104" s="2"/>
      <c r="H104" s="2"/>
      <c r="I104" s="2"/>
      <c r="J104" s="5"/>
      <c r="K104" s="5"/>
      <c r="L104" s="5"/>
      <c r="M104" s="2"/>
    </row>
    <row r="107" spans="1:13" x14ac:dyDescent="0.25">
      <c r="B107" s="89"/>
      <c r="C107" s="89"/>
      <c r="D107" s="89"/>
      <c r="E107" s="89"/>
      <c r="F107" s="89"/>
      <c r="G107" s="89"/>
      <c r="H107" s="89"/>
      <c r="I107" s="89"/>
      <c r="J107" s="89"/>
      <c r="K107" s="89"/>
      <c r="L107" s="89"/>
      <c r="M107" s="89"/>
    </row>
    <row r="108" spans="1:13" x14ac:dyDescent="0.25">
      <c r="A108" s="3">
        <v>1</v>
      </c>
      <c r="B108" s="84">
        <v>9</v>
      </c>
      <c r="C108" s="84">
        <v>10</v>
      </c>
      <c r="D108" s="84">
        <v>11</v>
      </c>
      <c r="E108" s="84">
        <v>12</v>
      </c>
      <c r="F108" s="84">
        <v>13</v>
      </c>
      <c r="G108" s="84">
        <v>14</v>
      </c>
      <c r="H108" s="84">
        <v>14</v>
      </c>
      <c r="I108" s="84">
        <v>14</v>
      </c>
      <c r="J108" s="84">
        <v>13</v>
      </c>
      <c r="K108" s="84">
        <v>11</v>
      </c>
      <c r="L108" s="84">
        <v>10</v>
      </c>
      <c r="M108" s="84">
        <v>9</v>
      </c>
    </row>
    <row r="109" spans="1:13" x14ac:dyDescent="0.25">
      <c r="A109" s="3">
        <v>2</v>
      </c>
      <c r="B109" s="84">
        <v>9</v>
      </c>
      <c r="C109" s="84">
        <v>10</v>
      </c>
      <c r="D109" s="84">
        <v>11</v>
      </c>
      <c r="E109" s="84">
        <v>12</v>
      </c>
      <c r="F109" s="84">
        <v>13</v>
      </c>
      <c r="G109" s="84">
        <v>14</v>
      </c>
      <c r="H109" s="84">
        <v>14</v>
      </c>
      <c r="I109" s="84">
        <v>14</v>
      </c>
      <c r="J109" s="84">
        <v>12</v>
      </c>
      <c r="K109" s="84">
        <v>11</v>
      </c>
      <c r="L109" s="84">
        <v>10</v>
      </c>
      <c r="M109" s="84">
        <v>9</v>
      </c>
    </row>
    <row r="110" spans="1:13" x14ac:dyDescent="0.25">
      <c r="A110" s="3">
        <v>3</v>
      </c>
      <c r="B110" s="84">
        <v>9</v>
      </c>
      <c r="C110" s="84">
        <v>10</v>
      </c>
      <c r="D110" s="84">
        <v>11</v>
      </c>
      <c r="E110" s="84">
        <v>12</v>
      </c>
      <c r="F110" s="84">
        <v>13</v>
      </c>
      <c r="G110" s="84">
        <v>14</v>
      </c>
      <c r="H110" s="84">
        <v>14</v>
      </c>
      <c r="I110" s="84">
        <v>14</v>
      </c>
      <c r="J110" s="84">
        <v>12</v>
      </c>
      <c r="K110" s="84">
        <v>11</v>
      </c>
      <c r="L110" s="84">
        <v>10</v>
      </c>
      <c r="M110" s="84">
        <v>9</v>
      </c>
    </row>
    <row r="111" spans="1:13" x14ac:dyDescent="0.25">
      <c r="A111" s="3">
        <v>4</v>
      </c>
      <c r="B111" s="84">
        <v>9</v>
      </c>
      <c r="C111" s="84">
        <v>10</v>
      </c>
      <c r="D111" s="84">
        <v>11</v>
      </c>
      <c r="E111" s="84">
        <v>12</v>
      </c>
      <c r="F111" s="84">
        <v>13</v>
      </c>
      <c r="G111" s="84">
        <v>14</v>
      </c>
      <c r="H111" s="84">
        <v>14</v>
      </c>
      <c r="I111" s="84">
        <v>14</v>
      </c>
      <c r="J111" s="84">
        <v>12</v>
      </c>
      <c r="K111" s="84">
        <v>11</v>
      </c>
      <c r="L111" s="84">
        <v>10</v>
      </c>
      <c r="M111" s="84">
        <v>9</v>
      </c>
    </row>
    <row r="112" spans="1:13" x14ac:dyDescent="0.25">
      <c r="A112" s="3">
        <v>5</v>
      </c>
      <c r="B112" s="84">
        <v>9</v>
      </c>
      <c r="C112" s="84">
        <v>10</v>
      </c>
      <c r="D112" s="84">
        <v>11</v>
      </c>
      <c r="E112" s="84">
        <v>12</v>
      </c>
      <c r="F112" s="84">
        <v>13</v>
      </c>
      <c r="G112" s="84">
        <v>14</v>
      </c>
      <c r="H112" s="84">
        <v>14</v>
      </c>
      <c r="I112" s="84">
        <v>14</v>
      </c>
      <c r="J112" s="84">
        <v>12</v>
      </c>
      <c r="K112" s="84">
        <v>11</v>
      </c>
      <c r="L112" s="84">
        <v>10</v>
      </c>
      <c r="M112" s="84">
        <v>9</v>
      </c>
    </row>
    <row r="113" spans="1:13" x14ac:dyDescent="0.25">
      <c r="A113" s="3">
        <v>6</v>
      </c>
      <c r="B113" s="84">
        <v>9</v>
      </c>
      <c r="C113" s="84">
        <v>10</v>
      </c>
      <c r="D113" s="84">
        <v>11</v>
      </c>
      <c r="E113" s="84">
        <v>12</v>
      </c>
      <c r="F113" s="84">
        <v>14</v>
      </c>
      <c r="G113" s="84">
        <v>14</v>
      </c>
      <c r="H113" s="84">
        <v>14</v>
      </c>
      <c r="I113" s="84">
        <v>13</v>
      </c>
      <c r="J113" s="84">
        <v>12</v>
      </c>
      <c r="K113" s="84">
        <v>11</v>
      </c>
      <c r="L113" s="84">
        <v>10</v>
      </c>
      <c r="M113" s="84">
        <v>9</v>
      </c>
    </row>
    <row r="114" spans="1:13" x14ac:dyDescent="0.25">
      <c r="A114" s="3">
        <v>7</v>
      </c>
      <c r="B114" s="84">
        <v>9</v>
      </c>
      <c r="C114" s="84">
        <v>10</v>
      </c>
      <c r="D114" s="84">
        <v>11</v>
      </c>
      <c r="E114" s="84">
        <v>12</v>
      </c>
      <c r="F114" s="84">
        <v>14</v>
      </c>
      <c r="G114" s="84">
        <v>14</v>
      </c>
      <c r="H114" s="84">
        <v>14</v>
      </c>
      <c r="I114" s="84">
        <v>13</v>
      </c>
      <c r="J114" s="84">
        <v>12</v>
      </c>
      <c r="K114" s="84">
        <v>11</v>
      </c>
      <c r="L114" s="84">
        <v>10</v>
      </c>
      <c r="M114" s="84">
        <v>9</v>
      </c>
    </row>
    <row r="115" spans="1:13" x14ac:dyDescent="0.25">
      <c r="A115" s="3">
        <v>8</v>
      </c>
      <c r="B115" s="84">
        <v>9</v>
      </c>
      <c r="C115" s="84">
        <v>10</v>
      </c>
      <c r="D115" s="84">
        <v>11</v>
      </c>
      <c r="E115" s="84">
        <v>12</v>
      </c>
      <c r="F115" s="84">
        <v>14</v>
      </c>
      <c r="G115" s="84">
        <v>14</v>
      </c>
      <c r="H115" s="84">
        <v>14</v>
      </c>
      <c r="I115" s="84">
        <v>13</v>
      </c>
      <c r="J115" s="84">
        <v>12</v>
      </c>
      <c r="K115" s="84">
        <v>11</v>
      </c>
      <c r="L115" s="84">
        <v>10</v>
      </c>
      <c r="M115" s="84">
        <v>9</v>
      </c>
    </row>
    <row r="116" spans="1:13" x14ac:dyDescent="0.25">
      <c r="A116" s="3">
        <v>9</v>
      </c>
      <c r="B116" s="84">
        <v>9</v>
      </c>
      <c r="C116" s="84">
        <v>10</v>
      </c>
      <c r="D116" s="84">
        <v>11</v>
      </c>
      <c r="E116" s="84">
        <v>12</v>
      </c>
      <c r="F116" s="84">
        <v>14</v>
      </c>
      <c r="G116" s="84">
        <v>14</v>
      </c>
      <c r="H116" s="84">
        <v>14</v>
      </c>
      <c r="I116" s="84">
        <v>13</v>
      </c>
      <c r="J116" s="84">
        <v>12</v>
      </c>
      <c r="K116" s="84">
        <v>11</v>
      </c>
      <c r="L116" s="84">
        <v>10</v>
      </c>
      <c r="M116" s="84">
        <v>9</v>
      </c>
    </row>
    <row r="117" spans="1:13" x14ac:dyDescent="0.25">
      <c r="A117" s="3">
        <v>10</v>
      </c>
      <c r="B117" s="84">
        <v>9</v>
      </c>
      <c r="C117" s="84">
        <v>10</v>
      </c>
      <c r="D117" s="84">
        <v>11</v>
      </c>
      <c r="E117" s="84">
        <v>13</v>
      </c>
      <c r="F117" s="84">
        <v>14</v>
      </c>
      <c r="G117" s="84">
        <v>14</v>
      </c>
      <c r="H117" s="84">
        <v>14</v>
      </c>
      <c r="I117" s="84">
        <v>13</v>
      </c>
      <c r="J117" s="84">
        <v>12</v>
      </c>
      <c r="K117" s="84">
        <v>11</v>
      </c>
      <c r="L117" s="84">
        <v>10</v>
      </c>
      <c r="M117" s="84">
        <v>9</v>
      </c>
    </row>
    <row r="118" spans="1:13" x14ac:dyDescent="0.25">
      <c r="A118" s="3">
        <v>11</v>
      </c>
      <c r="B118" s="84">
        <v>9</v>
      </c>
      <c r="C118" s="84">
        <v>10</v>
      </c>
      <c r="D118" s="84">
        <v>11</v>
      </c>
      <c r="E118" s="84">
        <v>13</v>
      </c>
      <c r="F118" s="84">
        <v>14</v>
      </c>
      <c r="G118" s="84">
        <v>14</v>
      </c>
      <c r="H118" s="84">
        <v>14</v>
      </c>
      <c r="I118" s="84">
        <v>13</v>
      </c>
      <c r="J118" s="84">
        <v>12</v>
      </c>
      <c r="K118" s="84">
        <v>11</v>
      </c>
      <c r="L118" s="84">
        <v>10</v>
      </c>
      <c r="M118" s="84">
        <v>9</v>
      </c>
    </row>
    <row r="119" spans="1:13" x14ac:dyDescent="0.25">
      <c r="A119" s="3">
        <v>12</v>
      </c>
      <c r="B119" s="84">
        <v>9</v>
      </c>
      <c r="C119" s="84">
        <v>10</v>
      </c>
      <c r="D119" s="84">
        <v>11</v>
      </c>
      <c r="E119" s="84">
        <v>13</v>
      </c>
      <c r="F119" s="84">
        <v>14</v>
      </c>
      <c r="G119" s="84">
        <v>14</v>
      </c>
      <c r="H119" s="84">
        <v>14</v>
      </c>
      <c r="I119" s="84">
        <v>13</v>
      </c>
      <c r="J119" s="84">
        <v>12</v>
      </c>
      <c r="K119" s="84">
        <v>11</v>
      </c>
      <c r="L119" s="84">
        <v>10</v>
      </c>
      <c r="M119" s="84">
        <v>9</v>
      </c>
    </row>
    <row r="120" spans="1:13" x14ac:dyDescent="0.25">
      <c r="A120" s="3">
        <v>13</v>
      </c>
      <c r="B120" s="84">
        <v>9</v>
      </c>
      <c r="C120" s="84">
        <v>10</v>
      </c>
      <c r="D120" s="84">
        <v>11</v>
      </c>
      <c r="E120" s="84">
        <v>13</v>
      </c>
      <c r="F120" s="84">
        <v>14</v>
      </c>
      <c r="G120" s="84">
        <v>14</v>
      </c>
      <c r="H120" s="84">
        <v>14</v>
      </c>
      <c r="I120" s="84">
        <v>13</v>
      </c>
      <c r="J120" s="84">
        <v>12</v>
      </c>
      <c r="K120" s="84">
        <v>11</v>
      </c>
      <c r="L120" s="84">
        <v>10</v>
      </c>
      <c r="M120" s="84">
        <v>9</v>
      </c>
    </row>
    <row r="121" spans="1:13" x14ac:dyDescent="0.25">
      <c r="A121" s="3">
        <v>14</v>
      </c>
      <c r="B121" s="84">
        <v>9</v>
      </c>
      <c r="C121" s="84">
        <v>10</v>
      </c>
      <c r="D121" s="84">
        <v>11</v>
      </c>
      <c r="E121" s="84">
        <v>13</v>
      </c>
      <c r="F121" s="84">
        <v>14</v>
      </c>
      <c r="G121" s="84">
        <v>14</v>
      </c>
      <c r="H121" s="84">
        <v>14</v>
      </c>
      <c r="I121" s="84">
        <v>13</v>
      </c>
      <c r="J121" s="84">
        <v>12</v>
      </c>
      <c r="K121" s="84">
        <v>11</v>
      </c>
      <c r="L121" s="84">
        <v>10</v>
      </c>
      <c r="M121" s="84">
        <v>9</v>
      </c>
    </row>
    <row r="122" spans="1:13" x14ac:dyDescent="0.25">
      <c r="A122" s="3">
        <v>15</v>
      </c>
      <c r="B122" s="84">
        <v>9</v>
      </c>
      <c r="C122" s="84">
        <v>10</v>
      </c>
      <c r="D122" s="84">
        <v>11</v>
      </c>
      <c r="E122" s="84">
        <v>13</v>
      </c>
      <c r="F122" s="84">
        <v>14</v>
      </c>
      <c r="G122" s="84">
        <v>14</v>
      </c>
      <c r="H122" s="84">
        <v>14</v>
      </c>
      <c r="I122" s="84">
        <v>13</v>
      </c>
      <c r="J122" s="84">
        <v>12</v>
      </c>
      <c r="K122" s="84">
        <v>11</v>
      </c>
      <c r="L122" s="84">
        <v>10</v>
      </c>
      <c r="M122" s="84">
        <v>9</v>
      </c>
    </row>
    <row r="123" spans="1:13" x14ac:dyDescent="0.25">
      <c r="A123" s="3">
        <v>16</v>
      </c>
      <c r="B123" s="84">
        <v>9</v>
      </c>
      <c r="C123" s="84">
        <v>10</v>
      </c>
      <c r="D123" s="84">
        <v>11</v>
      </c>
      <c r="E123" s="84">
        <v>13</v>
      </c>
      <c r="F123" s="84">
        <v>14</v>
      </c>
      <c r="G123" s="84">
        <v>14</v>
      </c>
      <c r="H123" s="84">
        <v>14</v>
      </c>
      <c r="I123" s="84">
        <v>13</v>
      </c>
      <c r="J123" s="84">
        <v>12</v>
      </c>
      <c r="K123" s="84">
        <v>11</v>
      </c>
      <c r="L123" s="84">
        <v>10</v>
      </c>
      <c r="M123" s="84">
        <v>9</v>
      </c>
    </row>
    <row r="124" spans="1:13" x14ac:dyDescent="0.25">
      <c r="A124" s="3">
        <v>17</v>
      </c>
      <c r="B124" s="84">
        <v>9</v>
      </c>
      <c r="C124" s="84">
        <v>10</v>
      </c>
      <c r="D124" s="84">
        <v>12</v>
      </c>
      <c r="E124" s="84">
        <v>13</v>
      </c>
      <c r="F124" s="84">
        <v>14</v>
      </c>
      <c r="G124" s="84">
        <v>14</v>
      </c>
      <c r="H124" s="84">
        <v>14</v>
      </c>
      <c r="I124" s="84">
        <v>13</v>
      </c>
      <c r="J124" s="84">
        <v>12</v>
      </c>
      <c r="K124" s="84">
        <v>11</v>
      </c>
      <c r="L124" s="84">
        <v>10</v>
      </c>
      <c r="M124" s="84">
        <v>9</v>
      </c>
    </row>
    <row r="125" spans="1:13" x14ac:dyDescent="0.25">
      <c r="A125" s="3">
        <v>18</v>
      </c>
      <c r="B125" s="84">
        <v>9</v>
      </c>
      <c r="C125" s="84">
        <v>10</v>
      </c>
      <c r="D125" s="84">
        <v>12</v>
      </c>
      <c r="E125" s="84">
        <v>13</v>
      </c>
      <c r="F125" s="84">
        <v>14</v>
      </c>
      <c r="G125" s="84">
        <v>14</v>
      </c>
      <c r="H125" s="84">
        <v>14</v>
      </c>
      <c r="I125" s="84">
        <v>13</v>
      </c>
      <c r="J125" s="84">
        <v>12</v>
      </c>
      <c r="K125" s="84">
        <v>11</v>
      </c>
      <c r="L125" s="84">
        <v>9</v>
      </c>
      <c r="M125" s="84">
        <v>9</v>
      </c>
    </row>
    <row r="126" spans="1:13" x14ac:dyDescent="0.25">
      <c r="A126" s="3">
        <v>19</v>
      </c>
      <c r="B126" s="84">
        <v>9</v>
      </c>
      <c r="C126" s="84">
        <v>10</v>
      </c>
      <c r="D126" s="84">
        <v>12</v>
      </c>
      <c r="E126" s="84">
        <v>13</v>
      </c>
      <c r="F126" s="84">
        <v>14</v>
      </c>
      <c r="G126" s="84">
        <v>14</v>
      </c>
      <c r="H126" s="84">
        <v>14</v>
      </c>
      <c r="I126" s="84">
        <v>13</v>
      </c>
      <c r="J126" s="84">
        <v>12</v>
      </c>
      <c r="K126" s="84">
        <v>11</v>
      </c>
      <c r="L126" s="84">
        <v>9</v>
      </c>
      <c r="M126" s="84">
        <v>9</v>
      </c>
    </row>
    <row r="127" spans="1:13" x14ac:dyDescent="0.25">
      <c r="A127" s="3">
        <v>20</v>
      </c>
      <c r="B127" s="84">
        <v>9</v>
      </c>
      <c r="C127" s="84">
        <v>11</v>
      </c>
      <c r="D127" s="84">
        <v>12</v>
      </c>
      <c r="E127" s="84">
        <v>13</v>
      </c>
      <c r="F127" s="84">
        <v>14</v>
      </c>
      <c r="G127" s="84">
        <v>14</v>
      </c>
      <c r="H127" s="84">
        <v>14</v>
      </c>
      <c r="I127" s="84">
        <v>13</v>
      </c>
      <c r="J127" s="84">
        <v>12</v>
      </c>
      <c r="K127" s="84">
        <v>11</v>
      </c>
      <c r="L127" s="84">
        <v>9</v>
      </c>
      <c r="M127" s="84">
        <v>9</v>
      </c>
    </row>
    <row r="128" spans="1:13" x14ac:dyDescent="0.25">
      <c r="A128" s="3">
        <v>21</v>
      </c>
      <c r="B128" s="84">
        <v>9</v>
      </c>
      <c r="C128" s="84">
        <v>11</v>
      </c>
      <c r="D128" s="84">
        <v>12</v>
      </c>
      <c r="E128" s="84">
        <v>13</v>
      </c>
      <c r="F128" s="84">
        <v>14</v>
      </c>
      <c r="G128" s="84">
        <v>14</v>
      </c>
      <c r="H128" s="84">
        <v>14</v>
      </c>
      <c r="I128" s="84">
        <v>13</v>
      </c>
      <c r="J128" s="84">
        <v>12</v>
      </c>
      <c r="K128" s="84">
        <v>10</v>
      </c>
      <c r="L128" s="84">
        <v>9</v>
      </c>
      <c r="M128" s="84">
        <v>9</v>
      </c>
    </row>
    <row r="129" spans="1:13" x14ac:dyDescent="0.25">
      <c r="A129" s="3">
        <v>22</v>
      </c>
      <c r="B129" s="84">
        <v>9</v>
      </c>
      <c r="C129" s="84">
        <v>11</v>
      </c>
      <c r="D129" s="84">
        <v>12</v>
      </c>
      <c r="E129" s="84">
        <v>13</v>
      </c>
      <c r="F129" s="84">
        <v>14</v>
      </c>
      <c r="G129" s="84">
        <v>14</v>
      </c>
      <c r="H129" s="84">
        <v>14</v>
      </c>
      <c r="I129" s="84">
        <v>13</v>
      </c>
      <c r="J129" s="84">
        <v>12</v>
      </c>
      <c r="K129" s="84">
        <v>10</v>
      </c>
      <c r="L129" s="84">
        <v>9</v>
      </c>
      <c r="M129" s="84">
        <v>9</v>
      </c>
    </row>
    <row r="130" spans="1:13" x14ac:dyDescent="0.25">
      <c r="A130" s="3">
        <v>23</v>
      </c>
      <c r="B130" s="84">
        <v>10</v>
      </c>
      <c r="C130" s="84">
        <v>11</v>
      </c>
      <c r="D130" s="84">
        <v>12</v>
      </c>
      <c r="E130" s="84">
        <v>13</v>
      </c>
      <c r="F130" s="84">
        <v>14</v>
      </c>
      <c r="G130" s="84">
        <v>14</v>
      </c>
      <c r="H130" s="84">
        <v>14</v>
      </c>
      <c r="I130" s="84">
        <v>13</v>
      </c>
      <c r="J130" s="84">
        <v>12</v>
      </c>
      <c r="K130" s="84">
        <v>10</v>
      </c>
      <c r="L130" s="84">
        <v>9</v>
      </c>
      <c r="M130" s="84">
        <v>9</v>
      </c>
    </row>
    <row r="131" spans="1:13" x14ac:dyDescent="0.25">
      <c r="A131" s="3">
        <v>24</v>
      </c>
      <c r="B131" s="84">
        <v>10</v>
      </c>
      <c r="C131" s="84">
        <v>11</v>
      </c>
      <c r="D131" s="84">
        <v>12</v>
      </c>
      <c r="E131" s="84">
        <v>13</v>
      </c>
      <c r="F131" s="84">
        <v>14</v>
      </c>
      <c r="G131" s="84">
        <v>14</v>
      </c>
      <c r="H131" s="84">
        <v>14</v>
      </c>
      <c r="I131" s="84">
        <v>13</v>
      </c>
      <c r="J131" s="84">
        <v>12</v>
      </c>
      <c r="K131" s="84">
        <v>10</v>
      </c>
      <c r="L131" s="84">
        <v>9</v>
      </c>
      <c r="M131" s="84">
        <v>9</v>
      </c>
    </row>
    <row r="132" spans="1:13" x14ac:dyDescent="0.25">
      <c r="A132" s="3">
        <v>25</v>
      </c>
      <c r="B132" s="84">
        <v>10</v>
      </c>
      <c r="C132" s="84">
        <v>11</v>
      </c>
      <c r="D132" s="84">
        <v>12</v>
      </c>
      <c r="E132" s="84">
        <v>13</v>
      </c>
      <c r="F132" s="84">
        <v>14</v>
      </c>
      <c r="G132" s="84">
        <v>14</v>
      </c>
      <c r="H132" s="84">
        <v>14</v>
      </c>
      <c r="I132" s="84">
        <v>13</v>
      </c>
      <c r="J132" s="84">
        <v>12</v>
      </c>
      <c r="K132" s="84">
        <v>10</v>
      </c>
      <c r="L132" s="84">
        <v>9</v>
      </c>
      <c r="M132" s="84">
        <v>9</v>
      </c>
    </row>
    <row r="133" spans="1:13" x14ac:dyDescent="0.25">
      <c r="A133" s="3">
        <v>26</v>
      </c>
      <c r="B133" s="84">
        <v>10</v>
      </c>
      <c r="C133" s="84">
        <v>11</v>
      </c>
      <c r="D133" s="84">
        <v>12</v>
      </c>
      <c r="E133" s="84">
        <v>13</v>
      </c>
      <c r="F133" s="84">
        <v>14</v>
      </c>
      <c r="G133" s="84">
        <v>14</v>
      </c>
      <c r="H133" s="84">
        <v>14</v>
      </c>
      <c r="I133" s="84">
        <v>13</v>
      </c>
      <c r="J133" s="84">
        <v>11</v>
      </c>
      <c r="K133" s="84">
        <v>10</v>
      </c>
      <c r="L133" s="84">
        <v>9</v>
      </c>
      <c r="M133" s="84">
        <v>9</v>
      </c>
    </row>
    <row r="134" spans="1:13" x14ac:dyDescent="0.25">
      <c r="A134" s="3">
        <v>27</v>
      </c>
      <c r="B134" s="84">
        <v>10</v>
      </c>
      <c r="C134" s="84">
        <v>11</v>
      </c>
      <c r="D134" s="84">
        <v>12</v>
      </c>
      <c r="E134" s="84">
        <v>13</v>
      </c>
      <c r="F134" s="84">
        <v>14</v>
      </c>
      <c r="G134" s="84">
        <v>14</v>
      </c>
      <c r="H134" s="84">
        <v>14</v>
      </c>
      <c r="I134" s="84">
        <v>13</v>
      </c>
      <c r="J134" s="84">
        <v>11</v>
      </c>
      <c r="K134" s="84">
        <v>10</v>
      </c>
      <c r="L134" s="84">
        <v>9</v>
      </c>
      <c r="M134" s="84">
        <v>9</v>
      </c>
    </row>
    <row r="135" spans="1:13" x14ac:dyDescent="0.25">
      <c r="A135" s="3">
        <v>28</v>
      </c>
      <c r="B135" s="84">
        <v>10</v>
      </c>
      <c r="C135" s="84">
        <v>11</v>
      </c>
      <c r="D135" s="84">
        <v>12</v>
      </c>
      <c r="E135" s="84">
        <v>13</v>
      </c>
      <c r="F135" s="84">
        <v>14</v>
      </c>
      <c r="G135" s="84">
        <v>14</v>
      </c>
      <c r="H135" s="84">
        <v>14</v>
      </c>
      <c r="I135" s="84">
        <v>13</v>
      </c>
      <c r="J135" s="84">
        <v>11</v>
      </c>
      <c r="K135" s="84">
        <v>10</v>
      </c>
      <c r="L135" s="84">
        <v>9</v>
      </c>
      <c r="M135" s="84">
        <v>9</v>
      </c>
    </row>
    <row r="136" spans="1:13" x14ac:dyDescent="0.25">
      <c r="A136" s="3">
        <v>29</v>
      </c>
      <c r="B136" s="84">
        <v>10</v>
      </c>
      <c r="C136" s="86"/>
      <c r="D136" s="84">
        <v>12</v>
      </c>
      <c r="E136" s="84">
        <v>13</v>
      </c>
      <c r="F136" s="84">
        <v>14</v>
      </c>
      <c r="G136" s="84">
        <v>14</v>
      </c>
      <c r="H136" s="84">
        <v>14</v>
      </c>
      <c r="I136" s="84">
        <v>13</v>
      </c>
      <c r="J136" s="84">
        <v>11</v>
      </c>
      <c r="K136" s="84">
        <v>10</v>
      </c>
      <c r="L136" s="84">
        <v>9</v>
      </c>
      <c r="M136" s="84">
        <v>9</v>
      </c>
    </row>
    <row r="137" spans="1:13" x14ac:dyDescent="0.25">
      <c r="A137" s="3">
        <v>30</v>
      </c>
      <c r="B137" s="84">
        <v>10</v>
      </c>
      <c r="C137" s="86"/>
      <c r="D137" s="84">
        <v>12</v>
      </c>
      <c r="E137" s="84">
        <v>13</v>
      </c>
      <c r="F137" s="84">
        <v>14</v>
      </c>
      <c r="G137" s="84">
        <v>14</v>
      </c>
      <c r="H137" s="84">
        <v>14</v>
      </c>
      <c r="I137" s="84">
        <v>13</v>
      </c>
      <c r="J137" s="84">
        <v>11</v>
      </c>
      <c r="K137" s="84">
        <v>10</v>
      </c>
      <c r="L137" s="84">
        <v>9</v>
      </c>
      <c r="M137" s="84">
        <v>9</v>
      </c>
    </row>
    <row r="138" spans="1:13" x14ac:dyDescent="0.25">
      <c r="A138" s="3">
        <v>31</v>
      </c>
      <c r="B138" s="86">
        <v>10</v>
      </c>
      <c r="C138" s="86"/>
      <c r="D138" s="86">
        <v>12</v>
      </c>
      <c r="E138" s="86"/>
      <c r="F138" s="86">
        <v>14</v>
      </c>
      <c r="G138" s="86"/>
      <c r="H138" s="86">
        <v>14</v>
      </c>
      <c r="I138" s="86">
        <v>13</v>
      </c>
      <c r="J138" s="86"/>
      <c r="K138" s="86">
        <v>10</v>
      </c>
      <c r="L138" s="86"/>
      <c r="M138" s="86">
        <v>9</v>
      </c>
    </row>
    <row r="140" spans="1:13" x14ac:dyDescent="0.25">
      <c r="A140" s="3">
        <v>1</v>
      </c>
      <c r="B140" s="19">
        <f>(B73-B108)*100</f>
        <v>32.000000000000028</v>
      </c>
      <c r="C140" s="19">
        <f t="shared" ref="C140:M140" si="0">(C73-C108)*100</f>
        <v>16.999999999999993</v>
      </c>
      <c r="D140" s="19">
        <f t="shared" si="0"/>
        <v>22.000000000000064</v>
      </c>
      <c r="E140" s="19">
        <f t="shared" si="0"/>
        <v>39.000000000000057</v>
      </c>
      <c r="F140" s="19">
        <f t="shared" si="0"/>
        <v>50</v>
      </c>
      <c r="G140" s="19">
        <f t="shared" si="0"/>
        <v>41.000000000000014</v>
      </c>
      <c r="H140" s="19">
        <f t="shared" si="0"/>
        <v>48.000000000000043</v>
      </c>
      <c r="I140" s="19">
        <f t="shared" si="0"/>
        <v>8.0000000000000071</v>
      </c>
      <c r="J140" s="19">
        <f t="shared" si="0"/>
        <v>0</v>
      </c>
      <c r="K140" s="19">
        <f t="shared" si="0"/>
        <v>46.000000000000085</v>
      </c>
      <c r="L140" s="19">
        <f t="shared" si="0"/>
        <v>33.000000000000007</v>
      </c>
      <c r="M140" s="19">
        <f t="shared" si="0"/>
        <v>40.000000000000036</v>
      </c>
    </row>
    <row r="141" spans="1:13" x14ac:dyDescent="0.25">
      <c r="A141" s="3">
        <v>2</v>
      </c>
      <c r="B141" s="19">
        <f t="shared" ref="B141:M156" si="1">(B74-B109)*100</f>
        <v>33.000000000000007</v>
      </c>
      <c r="C141" s="19">
        <f t="shared" si="1"/>
        <v>18.99999999999995</v>
      </c>
      <c r="D141" s="19">
        <f t="shared" si="1"/>
        <v>24.000000000000021</v>
      </c>
      <c r="E141" s="19">
        <f t="shared" si="1"/>
        <v>41.999999999999993</v>
      </c>
      <c r="F141" s="19">
        <f t="shared" si="1"/>
        <v>51.999999999999957</v>
      </c>
      <c r="G141" s="19">
        <f t="shared" si="1"/>
        <v>41.999999999999993</v>
      </c>
      <c r="H141" s="19">
        <f t="shared" si="1"/>
        <v>48.000000000000043</v>
      </c>
      <c r="I141" s="19">
        <f t="shared" si="1"/>
        <v>6.0000000000000497</v>
      </c>
      <c r="J141" s="19">
        <f t="shared" si="1"/>
        <v>58.000000000000007</v>
      </c>
      <c r="K141" s="19">
        <f t="shared" si="1"/>
        <v>43.99999999999995</v>
      </c>
      <c r="L141" s="19">
        <f t="shared" si="1"/>
        <v>31.00000000000005</v>
      </c>
      <c r="M141" s="19">
        <f t="shared" si="1"/>
        <v>39.000000000000057</v>
      </c>
    </row>
    <row r="142" spans="1:13" x14ac:dyDescent="0.25">
      <c r="A142" s="3">
        <v>3</v>
      </c>
      <c r="B142" s="19">
        <f t="shared" si="1"/>
        <v>33.999999999999986</v>
      </c>
      <c r="C142" s="19">
        <f t="shared" si="1"/>
        <v>21.000000000000085</v>
      </c>
      <c r="D142" s="19">
        <f t="shared" si="1"/>
        <v>26.999999999999957</v>
      </c>
      <c r="E142" s="19">
        <f t="shared" si="1"/>
        <v>43.99999999999995</v>
      </c>
      <c r="F142" s="19">
        <f t="shared" si="1"/>
        <v>53.999999999999915</v>
      </c>
      <c r="G142" s="19">
        <f t="shared" si="1"/>
        <v>42.999999999999972</v>
      </c>
      <c r="H142" s="19">
        <f t="shared" si="1"/>
        <v>47.000000000000064</v>
      </c>
      <c r="I142" s="19">
        <f t="shared" si="1"/>
        <v>3.9999999999999147</v>
      </c>
      <c r="J142" s="19">
        <f t="shared" si="1"/>
        <v>55.000000000000071</v>
      </c>
      <c r="K142" s="19">
        <f t="shared" si="1"/>
        <v>41.000000000000014</v>
      </c>
      <c r="L142" s="19">
        <f t="shared" si="1"/>
        <v>28.999999999999915</v>
      </c>
      <c r="M142" s="19">
        <f t="shared" si="1"/>
        <v>38.000000000000078</v>
      </c>
    </row>
    <row r="143" spans="1:13" x14ac:dyDescent="0.25">
      <c r="A143" s="3">
        <v>4</v>
      </c>
      <c r="B143" s="19">
        <f t="shared" si="1"/>
        <v>34.999999999999964</v>
      </c>
      <c r="C143" s="19">
        <f t="shared" si="1"/>
        <v>23.000000000000043</v>
      </c>
      <c r="D143" s="19">
        <f t="shared" si="1"/>
        <v>28.999999999999915</v>
      </c>
      <c r="E143" s="19">
        <f t="shared" si="1"/>
        <v>47.000000000000064</v>
      </c>
      <c r="F143" s="19">
        <f t="shared" si="1"/>
        <v>56.00000000000005</v>
      </c>
      <c r="G143" s="19">
        <f t="shared" si="1"/>
        <v>43.99999999999995</v>
      </c>
      <c r="H143" s="19">
        <f t="shared" si="1"/>
        <v>46.000000000000085</v>
      </c>
      <c r="I143" s="19">
        <f t="shared" si="1"/>
        <v>1.9999999999999574</v>
      </c>
      <c r="J143" s="19">
        <f t="shared" si="1"/>
        <v>52.999999999999936</v>
      </c>
      <c r="K143" s="19">
        <f t="shared" si="1"/>
        <v>39.000000000000057</v>
      </c>
      <c r="L143" s="19">
        <f t="shared" si="1"/>
        <v>25.999999999999979</v>
      </c>
      <c r="M143" s="19">
        <f t="shared" si="1"/>
        <v>36.999999999999922</v>
      </c>
    </row>
    <row r="144" spans="1:13" x14ac:dyDescent="0.25">
      <c r="A144" s="3">
        <v>5</v>
      </c>
      <c r="B144" s="19">
        <f t="shared" si="1"/>
        <v>35.999999999999943</v>
      </c>
      <c r="C144" s="19">
        <f t="shared" si="1"/>
        <v>25.999999999999979</v>
      </c>
      <c r="D144" s="19">
        <f t="shared" si="1"/>
        <v>32.000000000000028</v>
      </c>
      <c r="E144" s="19">
        <f t="shared" si="1"/>
        <v>49.000000000000021</v>
      </c>
      <c r="F144" s="19">
        <f t="shared" si="1"/>
        <v>58.000000000000007</v>
      </c>
      <c r="G144" s="19">
        <f t="shared" si="1"/>
        <v>44.999999999999929</v>
      </c>
      <c r="H144" s="19">
        <f t="shared" si="1"/>
        <v>46.000000000000085</v>
      </c>
      <c r="I144" s="19">
        <f t="shared" si="1"/>
        <v>0</v>
      </c>
      <c r="J144" s="19">
        <f t="shared" si="1"/>
        <v>50</v>
      </c>
      <c r="K144" s="19">
        <f t="shared" si="1"/>
        <v>35.999999999999943</v>
      </c>
      <c r="L144" s="19">
        <f t="shared" si="1"/>
        <v>24.000000000000021</v>
      </c>
      <c r="M144" s="19">
        <f t="shared" si="1"/>
        <v>35.999999999999943</v>
      </c>
    </row>
    <row r="145" spans="1:13" x14ac:dyDescent="0.25">
      <c r="A145" s="3">
        <v>6</v>
      </c>
      <c r="B145" s="19">
        <f t="shared" si="1"/>
        <v>36.999999999999922</v>
      </c>
      <c r="C145" s="19">
        <f t="shared" si="1"/>
        <v>27.999999999999936</v>
      </c>
      <c r="D145" s="19">
        <f t="shared" si="1"/>
        <v>33.999999999999986</v>
      </c>
      <c r="E145" s="19">
        <f t="shared" si="1"/>
        <v>51.999999999999957</v>
      </c>
      <c r="F145" s="19">
        <f t="shared" si="1"/>
        <v>0</v>
      </c>
      <c r="G145" s="19">
        <f t="shared" si="1"/>
        <v>46.000000000000085</v>
      </c>
      <c r="H145" s="19">
        <f t="shared" si="1"/>
        <v>44.999999999999929</v>
      </c>
      <c r="I145" s="19">
        <f t="shared" si="1"/>
        <v>58.000000000000007</v>
      </c>
      <c r="J145" s="19">
        <f t="shared" si="1"/>
        <v>48.000000000000043</v>
      </c>
      <c r="K145" s="19">
        <f t="shared" si="1"/>
        <v>33.999999999999986</v>
      </c>
      <c r="L145" s="19">
        <f t="shared" si="1"/>
        <v>22.000000000000064</v>
      </c>
      <c r="M145" s="19">
        <f t="shared" si="1"/>
        <v>34.999999999999964</v>
      </c>
    </row>
    <row r="146" spans="1:13" x14ac:dyDescent="0.25">
      <c r="A146" s="3">
        <v>7</v>
      </c>
      <c r="B146" s="19">
        <f t="shared" si="1"/>
        <v>38.000000000000078</v>
      </c>
      <c r="C146" s="19">
        <f t="shared" si="1"/>
        <v>30.000000000000071</v>
      </c>
      <c r="D146" s="19">
        <f t="shared" si="1"/>
        <v>36.999999999999922</v>
      </c>
      <c r="E146" s="19">
        <f t="shared" si="1"/>
        <v>53.999999999999915</v>
      </c>
      <c r="F146" s="19">
        <f t="shared" si="1"/>
        <v>1.9999999999999574</v>
      </c>
      <c r="G146" s="19">
        <f t="shared" si="1"/>
        <v>46.000000000000085</v>
      </c>
      <c r="H146" s="19">
        <f t="shared" si="1"/>
        <v>43.99999999999995</v>
      </c>
      <c r="I146" s="19">
        <f t="shared" si="1"/>
        <v>56.00000000000005</v>
      </c>
      <c r="J146" s="19">
        <f t="shared" si="1"/>
        <v>44.999999999999929</v>
      </c>
      <c r="K146" s="19">
        <f t="shared" si="1"/>
        <v>32.000000000000028</v>
      </c>
      <c r="L146" s="19">
        <f t="shared" si="1"/>
        <v>19.999999999999929</v>
      </c>
      <c r="M146" s="19">
        <f t="shared" si="1"/>
        <v>33.999999999999986</v>
      </c>
    </row>
    <row r="147" spans="1:13" x14ac:dyDescent="0.25">
      <c r="A147" s="3">
        <v>8</v>
      </c>
      <c r="B147" s="19">
        <f t="shared" si="1"/>
        <v>39.000000000000057</v>
      </c>
      <c r="C147" s="19">
        <f t="shared" si="1"/>
        <v>32.000000000000028</v>
      </c>
      <c r="D147" s="19">
        <f t="shared" si="1"/>
        <v>39.000000000000057</v>
      </c>
      <c r="E147" s="19">
        <f t="shared" si="1"/>
        <v>56.00000000000005</v>
      </c>
      <c r="F147" s="19">
        <f t="shared" si="1"/>
        <v>3.9999999999999147</v>
      </c>
      <c r="G147" s="19">
        <f t="shared" si="1"/>
        <v>47.000000000000064</v>
      </c>
      <c r="H147" s="19">
        <f t="shared" si="1"/>
        <v>42.999999999999972</v>
      </c>
      <c r="I147" s="19">
        <f t="shared" si="1"/>
        <v>53.999999999999915</v>
      </c>
      <c r="J147" s="19">
        <f t="shared" si="1"/>
        <v>42.999999999999972</v>
      </c>
      <c r="K147" s="19">
        <f t="shared" si="1"/>
        <v>28.999999999999915</v>
      </c>
      <c r="L147" s="19">
        <f t="shared" si="1"/>
        <v>17.999999999999972</v>
      </c>
      <c r="M147" s="19">
        <f t="shared" si="1"/>
        <v>33.999999999999986</v>
      </c>
    </row>
    <row r="148" spans="1:13" x14ac:dyDescent="0.25">
      <c r="A148" s="3">
        <v>9</v>
      </c>
      <c r="B148" s="19">
        <f t="shared" si="1"/>
        <v>40.000000000000036</v>
      </c>
      <c r="C148" s="19">
        <f t="shared" si="1"/>
        <v>33.999999999999986</v>
      </c>
      <c r="D148" s="19">
        <f t="shared" si="1"/>
        <v>41.999999999999993</v>
      </c>
      <c r="E148" s="19">
        <f t="shared" si="1"/>
        <v>58.999999999999986</v>
      </c>
      <c r="F148" s="19">
        <f t="shared" si="1"/>
        <v>6.0000000000000497</v>
      </c>
      <c r="G148" s="19">
        <f t="shared" si="1"/>
        <v>48.000000000000043</v>
      </c>
      <c r="H148" s="19">
        <f t="shared" si="1"/>
        <v>41.999999999999993</v>
      </c>
      <c r="I148" s="19">
        <f t="shared" si="1"/>
        <v>51.999999999999957</v>
      </c>
      <c r="J148" s="19">
        <f t="shared" si="1"/>
        <v>41.000000000000014</v>
      </c>
      <c r="K148" s="19">
        <f t="shared" si="1"/>
        <v>26.999999999999957</v>
      </c>
      <c r="L148" s="19">
        <f t="shared" si="1"/>
        <v>16.000000000000014</v>
      </c>
      <c r="M148" s="19">
        <f t="shared" si="1"/>
        <v>33.000000000000007</v>
      </c>
    </row>
    <row r="149" spans="1:13" x14ac:dyDescent="0.25">
      <c r="A149" s="3">
        <v>10</v>
      </c>
      <c r="B149" s="19">
        <f t="shared" si="1"/>
        <v>41.000000000000014</v>
      </c>
      <c r="C149" s="19">
        <f t="shared" si="1"/>
        <v>36.999999999999922</v>
      </c>
      <c r="D149" s="19">
        <f t="shared" si="1"/>
        <v>43.99999999999995</v>
      </c>
      <c r="E149" s="19">
        <f t="shared" si="1"/>
        <v>0.99999999999997868</v>
      </c>
      <c r="F149" s="19">
        <f t="shared" si="1"/>
        <v>8.0000000000000071</v>
      </c>
      <c r="G149" s="19">
        <f t="shared" si="1"/>
        <v>48.000000000000043</v>
      </c>
      <c r="H149" s="19">
        <f t="shared" si="1"/>
        <v>41.000000000000014</v>
      </c>
      <c r="I149" s="19">
        <f t="shared" si="1"/>
        <v>50</v>
      </c>
      <c r="J149" s="19">
        <f t="shared" si="1"/>
        <v>38.000000000000078</v>
      </c>
      <c r="K149" s="19">
        <f t="shared" si="1"/>
        <v>24.000000000000021</v>
      </c>
      <c r="L149" s="19">
        <f t="shared" si="1"/>
        <v>14.000000000000057</v>
      </c>
      <c r="M149" s="19">
        <f t="shared" si="1"/>
        <v>32.000000000000028</v>
      </c>
    </row>
    <row r="150" spans="1:13" x14ac:dyDescent="0.25">
      <c r="A150" s="3">
        <v>11</v>
      </c>
      <c r="B150" s="19">
        <f t="shared" si="1"/>
        <v>41.999999999999993</v>
      </c>
      <c r="C150" s="19">
        <f t="shared" si="1"/>
        <v>39.000000000000057</v>
      </c>
      <c r="D150" s="19">
        <f t="shared" si="1"/>
        <v>47.000000000000064</v>
      </c>
      <c r="E150" s="19">
        <f t="shared" si="1"/>
        <v>3.9999999999999147</v>
      </c>
      <c r="F150" s="19">
        <f t="shared" si="1"/>
        <v>9.9999999999999645</v>
      </c>
      <c r="G150" s="19">
        <f t="shared" si="1"/>
        <v>49.000000000000021</v>
      </c>
      <c r="H150" s="19">
        <f t="shared" si="1"/>
        <v>40.000000000000036</v>
      </c>
      <c r="I150" s="19">
        <f t="shared" si="1"/>
        <v>48.000000000000043</v>
      </c>
      <c r="J150" s="19">
        <f t="shared" si="1"/>
        <v>35.999999999999943</v>
      </c>
      <c r="K150" s="19">
        <f t="shared" si="1"/>
        <v>22.000000000000064</v>
      </c>
      <c r="L150" s="19">
        <f t="shared" si="1"/>
        <v>11.999999999999922</v>
      </c>
      <c r="M150" s="19">
        <f t="shared" si="1"/>
        <v>32.000000000000028</v>
      </c>
    </row>
    <row r="151" spans="1:13" x14ac:dyDescent="0.25">
      <c r="A151" s="3">
        <v>12</v>
      </c>
      <c r="B151" s="19">
        <f t="shared" si="1"/>
        <v>42.999999999999972</v>
      </c>
      <c r="C151" s="19">
        <f t="shared" si="1"/>
        <v>41.000000000000014</v>
      </c>
      <c r="D151" s="19">
        <f t="shared" si="1"/>
        <v>49.000000000000021</v>
      </c>
      <c r="E151" s="19">
        <f t="shared" si="1"/>
        <v>6.0000000000000497</v>
      </c>
      <c r="F151" s="19">
        <f t="shared" si="1"/>
        <v>10.999999999999943</v>
      </c>
      <c r="G151" s="19">
        <f t="shared" si="1"/>
        <v>50</v>
      </c>
      <c r="H151" s="19">
        <f t="shared" si="1"/>
        <v>39.000000000000057</v>
      </c>
      <c r="I151" s="19">
        <f t="shared" si="1"/>
        <v>46.000000000000085</v>
      </c>
      <c r="J151" s="19">
        <f t="shared" si="1"/>
        <v>33.000000000000007</v>
      </c>
      <c r="K151" s="19">
        <f t="shared" si="1"/>
        <v>18.99999999999995</v>
      </c>
      <c r="L151" s="19">
        <f t="shared" si="1"/>
        <v>9.9999999999999645</v>
      </c>
      <c r="M151" s="19">
        <f t="shared" si="1"/>
        <v>31.00000000000005</v>
      </c>
    </row>
    <row r="152" spans="1:13" x14ac:dyDescent="0.25">
      <c r="A152" s="3">
        <v>13</v>
      </c>
      <c r="B152" s="19">
        <f t="shared" si="1"/>
        <v>44.999999999999929</v>
      </c>
      <c r="C152" s="19">
        <f t="shared" si="1"/>
        <v>42.999999999999972</v>
      </c>
      <c r="D152" s="19">
        <f t="shared" si="1"/>
        <v>51.999999999999957</v>
      </c>
      <c r="E152" s="19">
        <f t="shared" si="1"/>
        <v>8.0000000000000071</v>
      </c>
      <c r="F152" s="19">
        <f t="shared" si="1"/>
        <v>13.000000000000078</v>
      </c>
      <c r="G152" s="19">
        <f t="shared" si="1"/>
        <v>50</v>
      </c>
      <c r="H152" s="19">
        <f t="shared" si="1"/>
        <v>38.000000000000078</v>
      </c>
      <c r="I152" s="19">
        <f t="shared" si="1"/>
        <v>43.99999999999995</v>
      </c>
      <c r="J152" s="19">
        <f t="shared" si="1"/>
        <v>31.00000000000005</v>
      </c>
      <c r="K152" s="19">
        <f t="shared" si="1"/>
        <v>16.999999999999993</v>
      </c>
      <c r="L152" s="19">
        <f t="shared" si="1"/>
        <v>8.0000000000000071</v>
      </c>
      <c r="M152" s="19">
        <f t="shared" si="1"/>
        <v>30.000000000000071</v>
      </c>
    </row>
    <row r="153" spans="1:13" x14ac:dyDescent="0.25">
      <c r="A153" s="3">
        <v>14</v>
      </c>
      <c r="B153" s="19">
        <f t="shared" si="1"/>
        <v>46.000000000000085</v>
      </c>
      <c r="C153" s="19">
        <f t="shared" si="1"/>
        <v>46.000000000000085</v>
      </c>
      <c r="D153" s="19">
        <f t="shared" si="1"/>
        <v>53.999999999999915</v>
      </c>
      <c r="E153" s="19">
        <f t="shared" si="1"/>
        <v>10.999999999999943</v>
      </c>
      <c r="F153" s="19">
        <f t="shared" si="1"/>
        <v>15.000000000000036</v>
      </c>
      <c r="G153" s="19">
        <f t="shared" si="1"/>
        <v>50</v>
      </c>
      <c r="H153" s="19">
        <f t="shared" si="1"/>
        <v>35.999999999999943</v>
      </c>
      <c r="I153" s="19">
        <f t="shared" si="1"/>
        <v>41.000000000000014</v>
      </c>
      <c r="J153" s="19">
        <f t="shared" si="1"/>
        <v>27.999999999999936</v>
      </c>
      <c r="K153" s="19">
        <f t="shared" si="1"/>
        <v>14.000000000000057</v>
      </c>
      <c r="L153" s="19">
        <f t="shared" si="1"/>
        <v>6.0000000000000497</v>
      </c>
      <c r="M153" s="19">
        <f t="shared" si="1"/>
        <v>30.000000000000071</v>
      </c>
    </row>
    <row r="154" spans="1:13" x14ac:dyDescent="0.25">
      <c r="A154" s="3">
        <v>15</v>
      </c>
      <c r="B154" s="19">
        <f t="shared" si="1"/>
        <v>47.000000000000064</v>
      </c>
      <c r="C154" s="19">
        <f t="shared" si="1"/>
        <v>48.000000000000043</v>
      </c>
      <c r="D154" s="19">
        <f t="shared" si="1"/>
        <v>57.000000000000028</v>
      </c>
      <c r="E154" s="19">
        <f t="shared" si="1"/>
        <v>13.000000000000078</v>
      </c>
      <c r="F154" s="19">
        <f t="shared" si="1"/>
        <v>16.999999999999993</v>
      </c>
      <c r="G154" s="19">
        <f t="shared" si="1"/>
        <v>50.999999999999979</v>
      </c>
      <c r="H154" s="19">
        <f t="shared" si="1"/>
        <v>34.999999999999964</v>
      </c>
      <c r="I154" s="19">
        <f t="shared" si="1"/>
        <v>39.000000000000057</v>
      </c>
      <c r="J154" s="19">
        <f t="shared" si="1"/>
        <v>25.999999999999979</v>
      </c>
      <c r="K154" s="19">
        <f t="shared" si="1"/>
        <v>11.999999999999922</v>
      </c>
      <c r="L154" s="19">
        <f t="shared" si="1"/>
        <v>5.0000000000000711</v>
      </c>
      <c r="M154" s="19">
        <f t="shared" si="1"/>
        <v>30.000000000000071</v>
      </c>
    </row>
    <row r="155" spans="1:13" x14ac:dyDescent="0.25">
      <c r="A155" s="3">
        <v>16</v>
      </c>
      <c r="B155" s="19">
        <f t="shared" si="1"/>
        <v>49.000000000000021</v>
      </c>
      <c r="C155" s="19">
        <f t="shared" si="1"/>
        <v>50</v>
      </c>
      <c r="D155" s="19">
        <f t="shared" si="1"/>
        <v>58.999999999999986</v>
      </c>
      <c r="E155" s="19">
        <f t="shared" si="1"/>
        <v>16.000000000000014</v>
      </c>
      <c r="F155" s="19">
        <f t="shared" si="1"/>
        <v>18.99999999999995</v>
      </c>
      <c r="G155" s="19">
        <f t="shared" si="1"/>
        <v>50.999999999999979</v>
      </c>
      <c r="H155" s="19">
        <f t="shared" si="1"/>
        <v>33.999999999999986</v>
      </c>
      <c r="I155" s="19">
        <f t="shared" si="1"/>
        <v>36.999999999999922</v>
      </c>
      <c r="J155" s="19">
        <f t="shared" si="1"/>
        <v>23.000000000000043</v>
      </c>
      <c r="K155" s="19">
        <f t="shared" si="1"/>
        <v>9.9999999999999645</v>
      </c>
      <c r="L155" s="19">
        <f t="shared" si="1"/>
        <v>2.9999999999999361</v>
      </c>
      <c r="M155" s="19">
        <f t="shared" si="1"/>
        <v>28.999999999999915</v>
      </c>
    </row>
    <row r="156" spans="1:13" x14ac:dyDescent="0.25">
      <c r="A156" s="3">
        <v>17</v>
      </c>
      <c r="B156" s="19">
        <f t="shared" si="1"/>
        <v>50</v>
      </c>
      <c r="C156" s="19">
        <f t="shared" si="1"/>
        <v>52.999999999999936</v>
      </c>
      <c r="D156" s="19">
        <f t="shared" si="1"/>
        <v>1.9999999999999574</v>
      </c>
      <c r="E156" s="19">
        <f t="shared" si="1"/>
        <v>17.999999999999972</v>
      </c>
      <c r="F156" s="19">
        <f t="shared" si="1"/>
        <v>19.999999999999929</v>
      </c>
      <c r="G156" s="19">
        <f t="shared" si="1"/>
        <v>50.999999999999979</v>
      </c>
      <c r="H156" s="19">
        <f t="shared" si="1"/>
        <v>33.000000000000007</v>
      </c>
      <c r="I156" s="19">
        <f t="shared" si="1"/>
        <v>34.999999999999964</v>
      </c>
      <c r="J156" s="19">
        <f t="shared" si="1"/>
        <v>21.000000000000085</v>
      </c>
      <c r="K156" s="19">
        <f t="shared" si="1"/>
        <v>7.0000000000000284</v>
      </c>
      <c r="L156" s="19">
        <f t="shared" si="1"/>
        <v>0.99999999999997868</v>
      </c>
      <c r="M156" s="19">
        <f t="shared" si="1"/>
        <v>28.999999999999915</v>
      </c>
    </row>
    <row r="157" spans="1:13" x14ac:dyDescent="0.25">
      <c r="A157" s="3">
        <v>18</v>
      </c>
      <c r="B157" s="19">
        <f t="shared" ref="B157:M170" si="2">(B90-B125)*100</f>
        <v>51.999999999999957</v>
      </c>
      <c r="C157" s="19">
        <f t="shared" si="2"/>
        <v>55.000000000000071</v>
      </c>
      <c r="D157" s="19">
        <f t="shared" si="2"/>
        <v>3.9999999999999147</v>
      </c>
      <c r="E157" s="19">
        <f t="shared" si="2"/>
        <v>19.999999999999929</v>
      </c>
      <c r="F157" s="19">
        <f t="shared" si="2"/>
        <v>22.000000000000064</v>
      </c>
      <c r="G157" s="19">
        <f t="shared" si="2"/>
        <v>50.999999999999979</v>
      </c>
      <c r="H157" s="19">
        <f t="shared" si="2"/>
        <v>31.00000000000005</v>
      </c>
      <c r="I157" s="19">
        <f t="shared" si="2"/>
        <v>33.000000000000007</v>
      </c>
      <c r="J157" s="19">
        <f t="shared" si="2"/>
        <v>17.999999999999972</v>
      </c>
      <c r="K157" s="19">
        <f t="shared" si="2"/>
        <v>5.0000000000000711</v>
      </c>
      <c r="L157" s="19">
        <f t="shared" si="2"/>
        <v>58.999999999999986</v>
      </c>
      <c r="M157" s="19">
        <f t="shared" si="2"/>
        <v>28.999999999999915</v>
      </c>
    </row>
    <row r="158" spans="1:13" x14ac:dyDescent="0.25">
      <c r="A158" s="3">
        <v>19</v>
      </c>
      <c r="B158" s="19">
        <f t="shared" si="2"/>
        <v>52.999999999999936</v>
      </c>
      <c r="C158" s="19">
        <f t="shared" si="2"/>
        <v>57.000000000000028</v>
      </c>
      <c r="D158" s="19">
        <f t="shared" si="2"/>
        <v>7.0000000000000284</v>
      </c>
      <c r="E158" s="19">
        <f t="shared" si="2"/>
        <v>23.000000000000043</v>
      </c>
      <c r="F158" s="19">
        <f t="shared" si="2"/>
        <v>24.000000000000021</v>
      </c>
      <c r="G158" s="19">
        <f t="shared" si="2"/>
        <v>50.999999999999979</v>
      </c>
      <c r="H158" s="19">
        <f t="shared" si="2"/>
        <v>30.000000000000071</v>
      </c>
      <c r="I158" s="19">
        <f t="shared" si="2"/>
        <v>30.000000000000071</v>
      </c>
      <c r="J158" s="19">
        <f t="shared" si="2"/>
        <v>16.000000000000014</v>
      </c>
      <c r="K158" s="19">
        <f t="shared" si="2"/>
        <v>2.9999999999999361</v>
      </c>
      <c r="L158" s="19">
        <f t="shared" si="2"/>
        <v>58.000000000000007</v>
      </c>
      <c r="M158" s="19">
        <f t="shared" si="2"/>
        <v>28.999999999999915</v>
      </c>
    </row>
    <row r="159" spans="1:13" x14ac:dyDescent="0.25">
      <c r="A159" s="3">
        <v>20</v>
      </c>
      <c r="B159" s="19">
        <f t="shared" si="2"/>
        <v>55.000000000000071</v>
      </c>
      <c r="C159" s="19">
        <f t="shared" si="2"/>
        <v>0</v>
      </c>
      <c r="D159" s="19">
        <f t="shared" si="2"/>
        <v>8.9999999999999858</v>
      </c>
      <c r="E159" s="19">
        <f t="shared" si="2"/>
        <v>25</v>
      </c>
      <c r="F159" s="19">
        <f t="shared" si="2"/>
        <v>25</v>
      </c>
      <c r="G159" s="19">
        <f t="shared" si="2"/>
        <v>51.999999999999957</v>
      </c>
      <c r="H159" s="19">
        <f t="shared" si="2"/>
        <v>27.999999999999936</v>
      </c>
      <c r="I159" s="19">
        <f t="shared" si="2"/>
        <v>27.999999999999936</v>
      </c>
      <c r="J159" s="19">
        <f t="shared" si="2"/>
        <v>14.000000000000057</v>
      </c>
      <c r="K159" s="19">
        <f t="shared" si="2"/>
        <v>0</v>
      </c>
      <c r="L159" s="19">
        <f t="shared" si="2"/>
        <v>56.00000000000005</v>
      </c>
      <c r="M159" s="19">
        <f t="shared" si="2"/>
        <v>28.999999999999915</v>
      </c>
    </row>
    <row r="160" spans="1:13" x14ac:dyDescent="0.25">
      <c r="A160" s="3">
        <v>21</v>
      </c>
      <c r="B160" s="19">
        <f t="shared" si="2"/>
        <v>57.000000000000028</v>
      </c>
      <c r="C160" s="19">
        <f t="shared" si="2"/>
        <v>1.9999999999999574</v>
      </c>
      <c r="D160" s="19">
        <f t="shared" si="2"/>
        <v>11.999999999999922</v>
      </c>
      <c r="E160" s="19">
        <f t="shared" si="2"/>
        <v>26.999999999999957</v>
      </c>
      <c r="F160" s="19">
        <f t="shared" si="2"/>
        <v>26.999999999999957</v>
      </c>
      <c r="G160" s="19">
        <f t="shared" si="2"/>
        <v>51.999999999999957</v>
      </c>
      <c r="H160" s="19">
        <f t="shared" si="2"/>
        <v>26.999999999999957</v>
      </c>
      <c r="I160" s="19">
        <f t="shared" si="2"/>
        <v>25.999999999999979</v>
      </c>
      <c r="J160" s="19">
        <f t="shared" si="2"/>
        <v>10.999999999999943</v>
      </c>
      <c r="K160" s="19">
        <f t="shared" si="2"/>
        <v>58.000000000000007</v>
      </c>
      <c r="L160" s="19">
        <f t="shared" si="2"/>
        <v>53.999999999999915</v>
      </c>
      <c r="M160" s="19">
        <f t="shared" si="2"/>
        <v>28.999999999999915</v>
      </c>
    </row>
    <row r="161" spans="1:13" x14ac:dyDescent="0.25">
      <c r="A161" s="3">
        <v>22</v>
      </c>
      <c r="B161" s="19">
        <f t="shared" si="2"/>
        <v>58.000000000000007</v>
      </c>
      <c r="C161" s="19">
        <f t="shared" si="2"/>
        <v>5.0000000000000711</v>
      </c>
      <c r="D161" s="19">
        <f t="shared" si="2"/>
        <v>14.000000000000057</v>
      </c>
      <c r="E161" s="19">
        <f t="shared" si="2"/>
        <v>30.000000000000071</v>
      </c>
      <c r="F161" s="19">
        <f t="shared" si="2"/>
        <v>27.999999999999936</v>
      </c>
      <c r="G161" s="19">
        <f t="shared" si="2"/>
        <v>50.999999999999979</v>
      </c>
      <c r="H161" s="19">
        <f t="shared" si="2"/>
        <v>25</v>
      </c>
      <c r="I161" s="19">
        <f t="shared" si="2"/>
        <v>23.000000000000043</v>
      </c>
      <c r="J161" s="19">
        <f t="shared" si="2"/>
        <v>8.9999999999999858</v>
      </c>
      <c r="K161" s="19">
        <f t="shared" si="2"/>
        <v>56.00000000000005</v>
      </c>
      <c r="L161" s="19">
        <f t="shared" si="2"/>
        <v>52.999999999999936</v>
      </c>
      <c r="M161" s="19">
        <f t="shared" si="2"/>
        <v>28.999999999999915</v>
      </c>
    </row>
    <row r="162" spans="1:13" x14ac:dyDescent="0.25">
      <c r="A162" s="3">
        <v>23</v>
      </c>
      <c r="B162" s="19">
        <f t="shared" si="2"/>
        <v>0</v>
      </c>
      <c r="C162" s="19">
        <f t="shared" si="2"/>
        <v>7.0000000000000284</v>
      </c>
      <c r="D162" s="19">
        <f t="shared" si="2"/>
        <v>16.999999999999993</v>
      </c>
      <c r="E162" s="19">
        <f t="shared" si="2"/>
        <v>32.000000000000028</v>
      </c>
      <c r="F162" s="19">
        <f t="shared" si="2"/>
        <v>30.000000000000071</v>
      </c>
      <c r="G162" s="19">
        <f t="shared" si="2"/>
        <v>50.999999999999979</v>
      </c>
      <c r="H162" s="19">
        <f t="shared" si="2"/>
        <v>24.000000000000021</v>
      </c>
      <c r="I162" s="19">
        <f t="shared" si="2"/>
        <v>21.000000000000085</v>
      </c>
      <c r="J162" s="19">
        <f t="shared" si="2"/>
        <v>6.0000000000000497</v>
      </c>
      <c r="K162" s="19">
        <f t="shared" si="2"/>
        <v>52.999999999999936</v>
      </c>
      <c r="L162" s="19">
        <f t="shared" si="2"/>
        <v>50.999999999999979</v>
      </c>
      <c r="M162" s="19">
        <f t="shared" si="2"/>
        <v>28.999999999999915</v>
      </c>
    </row>
    <row r="163" spans="1:13" x14ac:dyDescent="0.25">
      <c r="A163" s="3">
        <v>24</v>
      </c>
      <c r="B163" s="19">
        <f t="shared" si="2"/>
        <v>1.9999999999999574</v>
      </c>
      <c r="C163" s="19">
        <f t="shared" si="2"/>
        <v>8.9999999999999858</v>
      </c>
      <c r="D163" s="19">
        <f t="shared" si="2"/>
        <v>18.99999999999995</v>
      </c>
      <c r="E163" s="19">
        <f t="shared" si="2"/>
        <v>33.999999999999986</v>
      </c>
      <c r="F163" s="19">
        <f t="shared" si="2"/>
        <v>31.00000000000005</v>
      </c>
      <c r="G163" s="19">
        <f t="shared" si="2"/>
        <v>50.999999999999979</v>
      </c>
      <c r="H163" s="19">
        <f t="shared" si="2"/>
        <v>22.000000000000064</v>
      </c>
      <c r="I163" s="19">
        <f t="shared" si="2"/>
        <v>18.99999999999995</v>
      </c>
      <c r="J163" s="19">
        <f t="shared" si="2"/>
        <v>3.9999999999999147</v>
      </c>
      <c r="K163" s="19">
        <f t="shared" si="2"/>
        <v>50.999999999999979</v>
      </c>
      <c r="L163" s="19">
        <f t="shared" si="2"/>
        <v>50</v>
      </c>
      <c r="M163" s="19">
        <f t="shared" si="2"/>
        <v>28.999999999999915</v>
      </c>
    </row>
    <row r="164" spans="1:13" x14ac:dyDescent="0.25">
      <c r="A164" s="3">
        <v>25</v>
      </c>
      <c r="B164" s="19">
        <f t="shared" si="2"/>
        <v>3.9999999999999147</v>
      </c>
      <c r="C164" s="19">
        <f t="shared" si="2"/>
        <v>11.999999999999922</v>
      </c>
      <c r="D164" s="19">
        <f t="shared" si="2"/>
        <v>22.000000000000064</v>
      </c>
      <c r="E164" s="19">
        <f t="shared" si="2"/>
        <v>35.999999999999943</v>
      </c>
      <c r="F164" s="19">
        <f t="shared" si="2"/>
        <v>33.000000000000007</v>
      </c>
      <c r="G164" s="19">
        <f t="shared" si="2"/>
        <v>50.999999999999979</v>
      </c>
      <c r="H164" s="19">
        <f t="shared" si="2"/>
        <v>19.999999999999929</v>
      </c>
      <c r="I164" s="19">
        <f t="shared" si="2"/>
        <v>16.999999999999993</v>
      </c>
      <c r="J164" s="19">
        <f t="shared" si="2"/>
        <v>0.99999999999997868</v>
      </c>
      <c r="K164" s="19">
        <f t="shared" si="2"/>
        <v>49.000000000000021</v>
      </c>
      <c r="L164" s="19">
        <f t="shared" si="2"/>
        <v>48.000000000000043</v>
      </c>
      <c r="M164" s="19">
        <f t="shared" si="2"/>
        <v>28.999999999999915</v>
      </c>
    </row>
    <row r="165" spans="1:13" x14ac:dyDescent="0.25">
      <c r="A165" s="3">
        <v>26</v>
      </c>
      <c r="B165" s="19">
        <f t="shared" si="2"/>
        <v>6.0000000000000497</v>
      </c>
      <c r="C165" s="19">
        <f t="shared" si="2"/>
        <v>14.000000000000057</v>
      </c>
      <c r="D165" s="19">
        <f t="shared" si="2"/>
        <v>24.000000000000021</v>
      </c>
      <c r="E165" s="19">
        <f t="shared" si="2"/>
        <v>39.000000000000057</v>
      </c>
      <c r="F165" s="19">
        <f t="shared" si="2"/>
        <v>33.999999999999986</v>
      </c>
      <c r="G165" s="19">
        <f t="shared" si="2"/>
        <v>50.999999999999979</v>
      </c>
      <c r="H165" s="19">
        <f t="shared" si="2"/>
        <v>18.99999999999995</v>
      </c>
      <c r="I165" s="19">
        <f t="shared" si="2"/>
        <v>14.000000000000057</v>
      </c>
      <c r="J165" s="19">
        <f t="shared" si="2"/>
        <v>58.999999999999986</v>
      </c>
      <c r="K165" s="19">
        <f t="shared" si="2"/>
        <v>46.000000000000085</v>
      </c>
      <c r="L165" s="19">
        <f t="shared" si="2"/>
        <v>47.000000000000064</v>
      </c>
      <c r="M165" s="19">
        <f t="shared" si="2"/>
        <v>28.999999999999915</v>
      </c>
    </row>
    <row r="166" spans="1:13" x14ac:dyDescent="0.25">
      <c r="A166" s="3">
        <v>27</v>
      </c>
      <c r="B166" s="19">
        <f t="shared" si="2"/>
        <v>7.0000000000000284</v>
      </c>
      <c r="C166" s="19">
        <f t="shared" si="2"/>
        <v>16.999999999999993</v>
      </c>
      <c r="D166" s="19">
        <f t="shared" si="2"/>
        <v>26.999999999999957</v>
      </c>
      <c r="E166" s="19">
        <f t="shared" si="2"/>
        <v>41.000000000000014</v>
      </c>
      <c r="F166" s="19">
        <f t="shared" si="2"/>
        <v>34.999999999999964</v>
      </c>
      <c r="G166" s="19">
        <f t="shared" si="2"/>
        <v>50</v>
      </c>
      <c r="H166" s="19">
        <f t="shared" si="2"/>
        <v>16.999999999999993</v>
      </c>
      <c r="I166" s="19">
        <f t="shared" si="2"/>
        <v>11.999999999999922</v>
      </c>
      <c r="J166" s="19">
        <f t="shared" si="2"/>
        <v>56.00000000000005</v>
      </c>
      <c r="K166" s="19">
        <f t="shared" si="2"/>
        <v>43.99999999999995</v>
      </c>
      <c r="L166" s="19">
        <f t="shared" si="2"/>
        <v>44.999999999999929</v>
      </c>
      <c r="M166" s="19">
        <f t="shared" si="2"/>
        <v>30.000000000000071</v>
      </c>
    </row>
    <row r="167" spans="1:13" x14ac:dyDescent="0.25">
      <c r="A167" s="3">
        <v>28</v>
      </c>
      <c r="B167" s="19">
        <f t="shared" si="2"/>
        <v>8.9999999999999858</v>
      </c>
      <c r="C167" s="19">
        <f t="shared" si="2"/>
        <v>18.99999999999995</v>
      </c>
      <c r="D167" s="19">
        <f t="shared" si="2"/>
        <v>28.999999999999915</v>
      </c>
      <c r="E167" s="19">
        <f t="shared" si="2"/>
        <v>42.999999999999972</v>
      </c>
      <c r="F167" s="19">
        <f t="shared" si="2"/>
        <v>35.999999999999943</v>
      </c>
      <c r="G167" s="19">
        <f t="shared" si="2"/>
        <v>50</v>
      </c>
      <c r="H167" s="19">
        <f t="shared" si="2"/>
        <v>15.000000000000036</v>
      </c>
      <c r="I167" s="19">
        <f t="shared" si="2"/>
        <v>8.9999999999999858</v>
      </c>
      <c r="J167" s="19">
        <f t="shared" si="2"/>
        <v>53.999999999999915</v>
      </c>
      <c r="K167" s="19">
        <f t="shared" si="2"/>
        <v>41.999999999999993</v>
      </c>
      <c r="L167" s="19">
        <f t="shared" si="2"/>
        <v>43.99999999999995</v>
      </c>
      <c r="M167" s="19">
        <f t="shared" si="2"/>
        <v>30.000000000000071</v>
      </c>
    </row>
    <row r="168" spans="1:13" x14ac:dyDescent="0.25">
      <c r="A168" s="3">
        <v>29</v>
      </c>
      <c r="B168" s="19">
        <f t="shared" si="2"/>
        <v>10.999999999999943</v>
      </c>
      <c r="C168" s="19">
        <f t="shared" si="2"/>
        <v>0</v>
      </c>
      <c r="D168" s="19">
        <f t="shared" si="2"/>
        <v>32.000000000000028</v>
      </c>
      <c r="E168" s="19">
        <f t="shared" si="2"/>
        <v>44.999999999999929</v>
      </c>
      <c r="F168" s="19">
        <f t="shared" si="2"/>
        <v>38.000000000000078</v>
      </c>
      <c r="G168" s="19">
        <f t="shared" si="2"/>
        <v>49.000000000000021</v>
      </c>
      <c r="H168" s="19">
        <f t="shared" si="2"/>
        <v>13.000000000000078</v>
      </c>
      <c r="I168" s="19">
        <f t="shared" si="2"/>
        <v>7.0000000000000284</v>
      </c>
      <c r="J168" s="19">
        <f t="shared" si="2"/>
        <v>50.999999999999979</v>
      </c>
      <c r="K168" s="19">
        <f t="shared" si="2"/>
        <v>40.000000000000036</v>
      </c>
      <c r="L168" s="19">
        <f t="shared" si="2"/>
        <v>42.999999999999972</v>
      </c>
      <c r="M168" s="19">
        <f t="shared" si="2"/>
        <v>31.00000000000005</v>
      </c>
    </row>
    <row r="169" spans="1:13" x14ac:dyDescent="0.25">
      <c r="A169" s="3">
        <v>30</v>
      </c>
      <c r="B169" s="19">
        <f t="shared" si="2"/>
        <v>13.000000000000078</v>
      </c>
      <c r="C169" s="19">
        <f t="shared" si="2"/>
        <v>0</v>
      </c>
      <c r="D169" s="19">
        <f t="shared" si="2"/>
        <v>33.999999999999986</v>
      </c>
      <c r="E169" s="19">
        <f t="shared" si="2"/>
        <v>47.000000000000064</v>
      </c>
      <c r="F169" s="19">
        <f t="shared" si="2"/>
        <v>39.000000000000057</v>
      </c>
      <c r="G169" s="19">
        <f t="shared" si="2"/>
        <v>49.000000000000021</v>
      </c>
      <c r="H169" s="19">
        <f t="shared" si="2"/>
        <v>11.999999999999922</v>
      </c>
      <c r="I169" s="19">
        <f t="shared" si="2"/>
        <v>5.0000000000000711</v>
      </c>
      <c r="J169" s="19">
        <f t="shared" si="2"/>
        <v>49.000000000000021</v>
      </c>
      <c r="K169" s="19">
        <f t="shared" si="2"/>
        <v>36.999999999999922</v>
      </c>
      <c r="L169" s="19">
        <f t="shared" si="2"/>
        <v>41.999999999999993</v>
      </c>
      <c r="M169" s="19">
        <f t="shared" si="2"/>
        <v>31.00000000000005</v>
      </c>
    </row>
    <row r="170" spans="1:13" x14ac:dyDescent="0.25">
      <c r="A170" s="3">
        <v>31</v>
      </c>
      <c r="B170" s="19">
        <f t="shared" si="2"/>
        <v>15.000000000000036</v>
      </c>
      <c r="C170" s="19">
        <f t="shared" si="2"/>
        <v>0</v>
      </c>
      <c r="D170" s="19">
        <f t="shared" si="2"/>
        <v>36.999999999999922</v>
      </c>
      <c r="E170" s="19">
        <f t="shared" si="2"/>
        <v>0</v>
      </c>
      <c r="F170" s="19">
        <f t="shared" si="2"/>
        <v>40.000000000000036</v>
      </c>
      <c r="G170" s="19">
        <f t="shared" si="2"/>
        <v>0</v>
      </c>
      <c r="H170" s="19">
        <f t="shared" si="2"/>
        <v>9.9999999999999645</v>
      </c>
      <c r="I170" s="19">
        <f t="shared" si="2"/>
        <v>1.9999999999999574</v>
      </c>
      <c r="J170" s="19">
        <f t="shared" si="2"/>
        <v>0</v>
      </c>
      <c r="K170" s="19">
        <f t="shared" si="2"/>
        <v>34.999999999999964</v>
      </c>
      <c r="L170" s="19">
        <f t="shared" si="2"/>
        <v>0</v>
      </c>
      <c r="M170" s="19">
        <f t="shared" si="2"/>
        <v>32.000000000000028</v>
      </c>
    </row>
    <row r="174" spans="1:13" x14ac:dyDescent="0.25">
      <c r="A174" s="3">
        <v>1</v>
      </c>
      <c r="B174" s="21">
        <f>B108*60</f>
        <v>540</v>
      </c>
      <c r="C174" s="21">
        <f t="shared" ref="C174:L174" si="3">C108*60</f>
        <v>600</v>
      </c>
      <c r="D174" s="21">
        <f t="shared" si="3"/>
        <v>660</v>
      </c>
      <c r="E174" s="21">
        <f t="shared" si="3"/>
        <v>720</v>
      </c>
      <c r="F174" s="21">
        <f t="shared" si="3"/>
        <v>780</v>
      </c>
      <c r="G174" s="21">
        <f t="shared" si="3"/>
        <v>840</v>
      </c>
      <c r="H174" s="21">
        <f t="shared" si="3"/>
        <v>840</v>
      </c>
      <c r="I174" s="21">
        <f t="shared" si="3"/>
        <v>840</v>
      </c>
      <c r="J174" s="21">
        <f t="shared" si="3"/>
        <v>780</v>
      </c>
      <c r="K174" s="21">
        <f t="shared" si="3"/>
        <v>660</v>
      </c>
      <c r="L174" s="21">
        <f t="shared" si="3"/>
        <v>600</v>
      </c>
      <c r="M174" s="21">
        <f>M108*60</f>
        <v>540</v>
      </c>
    </row>
    <row r="175" spans="1:13" x14ac:dyDescent="0.25">
      <c r="A175" s="3">
        <v>2</v>
      </c>
      <c r="B175" s="21">
        <f t="shared" ref="B175:M190" si="4">B109*60</f>
        <v>540</v>
      </c>
      <c r="C175" s="21">
        <f t="shared" si="4"/>
        <v>600</v>
      </c>
      <c r="D175" s="21">
        <f t="shared" si="4"/>
        <v>660</v>
      </c>
      <c r="E175" s="21">
        <f t="shared" si="4"/>
        <v>720</v>
      </c>
      <c r="F175" s="21">
        <f t="shared" si="4"/>
        <v>780</v>
      </c>
      <c r="G175" s="21">
        <f t="shared" si="4"/>
        <v>840</v>
      </c>
      <c r="H175" s="21">
        <f t="shared" si="4"/>
        <v>840</v>
      </c>
      <c r="I175" s="21">
        <f t="shared" si="4"/>
        <v>840</v>
      </c>
      <c r="J175" s="21">
        <f t="shared" si="4"/>
        <v>720</v>
      </c>
      <c r="K175" s="21">
        <f t="shared" si="4"/>
        <v>660</v>
      </c>
      <c r="L175" s="21">
        <f t="shared" si="4"/>
        <v>600</v>
      </c>
      <c r="M175" s="21">
        <f t="shared" si="4"/>
        <v>540</v>
      </c>
    </row>
    <row r="176" spans="1:13" x14ac:dyDescent="0.25">
      <c r="A176" s="3">
        <v>3</v>
      </c>
      <c r="B176" s="21">
        <f t="shared" si="4"/>
        <v>540</v>
      </c>
      <c r="C176" s="21">
        <f t="shared" si="4"/>
        <v>600</v>
      </c>
      <c r="D176" s="21">
        <f t="shared" si="4"/>
        <v>660</v>
      </c>
      <c r="E176" s="21">
        <f t="shared" si="4"/>
        <v>720</v>
      </c>
      <c r="F176" s="21">
        <f t="shared" si="4"/>
        <v>780</v>
      </c>
      <c r="G176" s="21">
        <f t="shared" si="4"/>
        <v>840</v>
      </c>
      <c r="H176" s="21">
        <f t="shared" si="4"/>
        <v>840</v>
      </c>
      <c r="I176" s="21">
        <f t="shared" si="4"/>
        <v>840</v>
      </c>
      <c r="J176" s="21">
        <f t="shared" si="4"/>
        <v>720</v>
      </c>
      <c r="K176" s="21">
        <f t="shared" si="4"/>
        <v>660</v>
      </c>
      <c r="L176" s="21">
        <f t="shared" si="4"/>
        <v>600</v>
      </c>
      <c r="M176" s="21">
        <f t="shared" si="4"/>
        <v>540</v>
      </c>
    </row>
    <row r="177" spans="1:13" x14ac:dyDescent="0.25">
      <c r="A177" s="3">
        <v>4</v>
      </c>
      <c r="B177" s="21">
        <f t="shared" si="4"/>
        <v>540</v>
      </c>
      <c r="C177" s="21">
        <f t="shared" si="4"/>
        <v>600</v>
      </c>
      <c r="D177" s="21">
        <f t="shared" si="4"/>
        <v>660</v>
      </c>
      <c r="E177" s="21">
        <f t="shared" si="4"/>
        <v>720</v>
      </c>
      <c r="F177" s="21">
        <f t="shared" si="4"/>
        <v>780</v>
      </c>
      <c r="G177" s="21">
        <f t="shared" si="4"/>
        <v>840</v>
      </c>
      <c r="H177" s="21">
        <f t="shared" si="4"/>
        <v>840</v>
      </c>
      <c r="I177" s="21">
        <f t="shared" si="4"/>
        <v>840</v>
      </c>
      <c r="J177" s="21">
        <f t="shared" si="4"/>
        <v>720</v>
      </c>
      <c r="K177" s="21">
        <f t="shared" si="4"/>
        <v>660</v>
      </c>
      <c r="L177" s="21">
        <f t="shared" si="4"/>
        <v>600</v>
      </c>
      <c r="M177" s="21">
        <f t="shared" si="4"/>
        <v>540</v>
      </c>
    </row>
    <row r="178" spans="1:13" x14ac:dyDescent="0.25">
      <c r="A178" s="3">
        <v>5</v>
      </c>
      <c r="B178" s="21">
        <f t="shared" si="4"/>
        <v>540</v>
      </c>
      <c r="C178" s="21">
        <f t="shared" si="4"/>
        <v>600</v>
      </c>
      <c r="D178" s="21">
        <f t="shared" si="4"/>
        <v>660</v>
      </c>
      <c r="E178" s="21">
        <f t="shared" si="4"/>
        <v>720</v>
      </c>
      <c r="F178" s="21">
        <f t="shared" si="4"/>
        <v>780</v>
      </c>
      <c r="G178" s="21">
        <f t="shared" si="4"/>
        <v>840</v>
      </c>
      <c r="H178" s="21">
        <f t="shared" si="4"/>
        <v>840</v>
      </c>
      <c r="I178" s="21">
        <f t="shared" si="4"/>
        <v>840</v>
      </c>
      <c r="J178" s="21">
        <f t="shared" si="4"/>
        <v>720</v>
      </c>
      <c r="K178" s="21">
        <f t="shared" si="4"/>
        <v>660</v>
      </c>
      <c r="L178" s="21">
        <f t="shared" si="4"/>
        <v>600</v>
      </c>
      <c r="M178" s="21">
        <f t="shared" si="4"/>
        <v>540</v>
      </c>
    </row>
    <row r="179" spans="1:13" x14ac:dyDescent="0.25">
      <c r="A179" s="3">
        <v>6</v>
      </c>
      <c r="B179" s="21">
        <f t="shared" si="4"/>
        <v>540</v>
      </c>
      <c r="C179" s="21">
        <f t="shared" si="4"/>
        <v>600</v>
      </c>
      <c r="D179" s="21">
        <f t="shared" si="4"/>
        <v>660</v>
      </c>
      <c r="E179" s="21">
        <f t="shared" si="4"/>
        <v>720</v>
      </c>
      <c r="F179" s="21">
        <f t="shared" si="4"/>
        <v>840</v>
      </c>
      <c r="G179" s="21">
        <f t="shared" si="4"/>
        <v>840</v>
      </c>
      <c r="H179" s="21">
        <f t="shared" si="4"/>
        <v>840</v>
      </c>
      <c r="I179" s="21">
        <f t="shared" si="4"/>
        <v>780</v>
      </c>
      <c r="J179" s="21">
        <f t="shared" si="4"/>
        <v>720</v>
      </c>
      <c r="K179" s="21">
        <f t="shared" si="4"/>
        <v>660</v>
      </c>
      <c r="L179" s="21">
        <f t="shared" si="4"/>
        <v>600</v>
      </c>
      <c r="M179" s="21">
        <f t="shared" si="4"/>
        <v>540</v>
      </c>
    </row>
    <row r="180" spans="1:13" x14ac:dyDescent="0.25">
      <c r="A180" s="3">
        <v>7</v>
      </c>
      <c r="B180" s="21">
        <f t="shared" si="4"/>
        <v>540</v>
      </c>
      <c r="C180" s="21">
        <f t="shared" si="4"/>
        <v>600</v>
      </c>
      <c r="D180" s="21">
        <f t="shared" si="4"/>
        <v>660</v>
      </c>
      <c r="E180" s="21">
        <f t="shared" si="4"/>
        <v>720</v>
      </c>
      <c r="F180" s="21">
        <f t="shared" si="4"/>
        <v>840</v>
      </c>
      <c r="G180" s="21">
        <f t="shared" si="4"/>
        <v>840</v>
      </c>
      <c r="H180" s="21">
        <f t="shared" si="4"/>
        <v>840</v>
      </c>
      <c r="I180" s="21">
        <f t="shared" si="4"/>
        <v>780</v>
      </c>
      <c r="J180" s="21">
        <f t="shared" si="4"/>
        <v>720</v>
      </c>
      <c r="K180" s="21">
        <f t="shared" si="4"/>
        <v>660</v>
      </c>
      <c r="L180" s="21">
        <f t="shared" si="4"/>
        <v>600</v>
      </c>
      <c r="M180" s="21">
        <f t="shared" si="4"/>
        <v>540</v>
      </c>
    </row>
    <row r="181" spans="1:13" x14ac:dyDescent="0.25">
      <c r="A181" s="3">
        <v>8</v>
      </c>
      <c r="B181" s="21">
        <f t="shared" si="4"/>
        <v>540</v>
      </c>
      <c r="C181" s="21">
        <f t="shared" si="4"/>
        <v>600</v>
      </c>
      <c r="D181" s="21">
        <f t="shared" si="4"/>
        <v>660</v>
      </c>
      <c r="E181" s="21">
        <f t="shared" si="4"/>
        <v>720</v>
      </c>
      <c r="F181" s="21">
        <f t="shared" si="4"/>
        <v>840</v>
      </c>
      <c r="G181" s="21">
        <f t="shared" si="4"/>
        <v>840</v>
      </c>
      <c r="H181" s="21">
        <f t="shared" si="4"/>
        <v>840</v>
      </c>
      <c r="I181" s="21">
        <f t="shared" si="4"/>
        <v>780</v>
      </c>
      <c r="J181" s="21">
        <f t="shared" si="4"/>
        <v>720</v>
      </c>
      <c r="K181" s="21">
        <f t="shared" si="4"/>
        <v>660</v>
      </c>
      <c r="L181" s="21">
        <f t="shared" si="4"/>
        <v>600</v>
      </c>
      <c r="M181" s="21">
        <f t="shared" si="4"/>
        <v>540</v>
      </c>
    </row>
    <row r="182" spans="1:13" x14ac:dyDescent="0.25">
      <c r="A182" s="3">
        <v>9</v>
      </c>
      <c r="B182" s="21">
        <f t="shared" si="4"/>
        <v>540</v>
      </c>
      <c r="C182" s="21">
        <f t="shared" si="4"/>
        <v>600</v>
      </c>
      <c r="D182" s="21">
        <f t="shared" si="4"/>
        <v>660</v>
      </c>
      <c r="E182" s="21">
        <f t="shared" si="4"/>
        <v>720</v>
      </c>
      <c r="F182" s="21">
        <f t="shared" si="4"/>
        <v>840</v>
      </c>
      <c r="G182" s="21">
        <f t="shared" si="4"/>
        <v>840</v>
      </c>
      <c r="H182" s="21">
        <f t="shared" si="4"/>
        <v>840</v>
      </c>
      <c r="I182" s="21">
        <f t="shared" si="4"/>
        <v>780</v>
      </c>
      <c r="J182" s="21">
        <f t="shared" si="4"/>
        <v>720</v>
      </c>
      <c r="K182" s="21">
        <f t="shared" si="4"/>
        <v>660</v>
      </c>
      <c r="L182" s="21">
        <f t="shared" si="4"/>
        <v>600</v>
      </c>
      <c r="M182" s="21">
        <f t="shared" si="4"/>
        <v>540</v>
      </c>
    </row>
    <row r="183" spans="1:13" x14ac:dyDescent="0.25">
      <c r="A183" s="3">
        <v>10</v>
      </c>
      <c r="B183" s="21">
        <f t="shared" si="4"/>
        <v>540</v>
      </c>
      <c r="C183" s="21">
        <f t="shared" si="4"/>
        <v>600</v>
      </c>
      <c r="D183" s="21">
        <f t="shared" si="4"/>
        <v>660</v>
      </c>
      <c r="E183" s="21">
        <f t="shared" si="4"/>
        <v>780</v>
      </c>
      <c r="F183" s="21">
        <f t="shared" si="4"/>
        <v>840</v>
      </c>
      <c r="G183" s="21">
        <f t="shared" si="4"/>
        <v>840</v>
      </c>
      <c r="H183" s="21">
        <f t="shared" si="4"/>
        <v>840</v>
      </c>
      <c r="I183" s="21">
        <f t="shared" si="4"/>
        <v>780</v>
      </c>
      <c r="J183" s="21">
        <f t="shared" si="4"/>
        <v>720</v>
      </c>
      <c r="K183" s="21">
        <f t="shared" si="4"/>
        <v>660</v>
      </c>
      <c r="L183" s="21">
        <f t="shared" si="4"/>
        <v>600</v>
      </c>
      <c r="M183" s="21">
        <f t="shared" si="4"/>
        <v>540</v>
      </c>
    </row>
    <row r="184" spans="1:13" x14ac:dyDescent="0.25">
      <c r="A184" s="3">
        <v>11</v>
      </c>
      <c r="B184" s="21">
        <f t="shared" si="4"/>
        <v>540</v>
      </c>
      <c r="C184" s="21">
        <f t="shared" si="4"/>
        <v>600</v>
      </c>
      <c r="D184" s="21">
        <f t="shared" si="4"/>
        <v>660</v>
      </c>
      <c r="E184" s="21">
        <f t="shared" si="4"/>
        <v>780</v>
      </c>
      <c r="F184" s="21">
        <f t="shared" si="4"/>
        <v>840</v>
      </c>
      <c r="G184" s="21">
        <f t="shared" si="4"/>
        <v>840</v>
      </c>
      <c r="H184" s="21">
        <f t="shared" si="4"/>
        <v>840</v>
      </c>
      <c r="I184" s="21">
        <f t="shared" si="4"/>
        <v>780</v>
      </c>
      <c r="J184" s="21">
        <f t="shared" si="4"/>
        <v>720</v>
      </c>
      <c r="K184" s="21">
        <f t="shared" si="4"/>
        <v>660</v>
      </c>
      <c r="L184" s="21">
        <f t="shared" si="4"/>
        <v>600</v>
      </c>
      <c r="M184" s="21">
        <f t="shared" si="4"/>
        <v>540</v>
      </c>
    </row>
    <row r="185" spans="1:13" x14ac:dyDescent="0.25">
      <c r="A185" s="3">
        <v>12</v>
      </c>
      <c r="B185" s="21">
        <f t="shared" si="4"/>
        <v>540</v>
      </c>
      <c r="C185" s="21">
        <f t="shared" si="4"/>
        <v>600</v>
      </c>
      <c r="D185" s="21">
        <f t="shared" si="4"/>
        <v>660</v>
      </c>
      <c r="E185" s="21">
        <f t="shared" si="4"/>
        <v>780</v>
      </c>
      <c r="F185" s="21">
        <f t="shared" si="4"/>
        <v>840</v>
      </c>
      <c r="G185" s="21">
        <f t="shared" si="4"/>
        <v>840</v>
      </c>
      <c r="H185" s="21">
        <f t="shared" si="4"/>
        <v>840</v>
      </c>
      <c r="I185" s="21">
        <f t="shared" si="4"/>
        <v>780</v>
      </c>
      <c r="J185" s="21">
        <f t="shared" si="4"/>
        <v>720</v>
      </c>
      <c r="K185" s="21">
        <f t="shared" si="4"/>
        <v>660</v>
      </c>
      <c r="L185" s="21">
        <f t="shared" si="4"/>
        <v>600</v>
      </c>
      <c r="M185" s="21">
        <f t="shared" si="4"/>
        <v>540</v>
      </c>
    </row>
    <row r="186" spans="1:13" x14ac:dyDescent="0.25">
      <c r="A186" s="3">
        <v>13</v>
      </c>
      <c r="B186" s="21">
        <f t="shared" si="4"/>
        <v>540</v>
      </c>
      <c r="C186" s="21">
        <f t="shared" si="4"/>
        <v>600</v>
      </c>
      <c r="D186" s="21">
        <f t="shared" si="4"/>
        <v>660</v>
      </c>
      <c r="E186" s="21">
        <f t="shared" si="4"/>
        <v>780</v>
      </c>
      <c r="F186" s="21">
        <f t="shared" si="4"/>
        <v>840</v>
      </c>
      <c r="G186" s="21">
        <f t="shared" si="4"/>
        <v>840</v>
      </c>
      <c r="H186" s="21">
        <f t="shared" si="4"/>
        <v>840</v>
      </c>
      <c r="I186" s="21">
        <f t="shared" si="4"/>
        <v>780</v>
      </c>
      <c r="J186" s="21">
        <f t="shared" si="4"/>
        <v>720</v>
      </c>
      <c r="K186" s="21">
        <f t="shared" si="4"/>
        <v>660</v>
      </c>
      <c r="L186" s="21">
        <f t="shared" si="4"/>
        <v>600</v>
      </c>
      <c r="M186" s="21">
        <f t="shared" si="4"/>
        <v>540</v>
      </c>
    </row>
    <row r="187" spans="1:13" x14ac:dyDescent="0.25">
      <c r="A187" s="3">
        <v>14</v>
      </c>
      <c r="B187" s="21">
        <f t="shared" si="4"/>
        <v>540</v>
      </c>
      <c r="C187" s="21">
        <f t="shared" si="4"/>
        <v>600</v>
      </c>
      <c r="D187" s="21">
        <f t="shared" si="4"/>
        <v>660</v>
      </c>
      <c r="E187" s="21">
        <f t="shared" si="4"/>
        <v>780</v>
      </c>
      <c r="F187" s="21">
        <f t="shared" si="4"/>
        <v>840</v>
      </c>
      <c r="G187" s="21">
        <f t="shared" si="4"/>
        <v>840</v>
      </c>
      <c r="H187" s="21">
        <f t="shared" si="4"/>
        <v>840</v>
      </c>
      <c r="I187" s="21">
        <f t="shared" si="4"/>
        <v>780</v>
      </c>
      <c r="J187" s="21">
        <f t="shared" si="4"/>
        <v>720</v>
      </c>
      <c r="K187" s="21">
        <f t="shared" si="4"/>
        <v>660</v>
      </c>
      <c r="L187" s="21">
        <f t="shared" si="4"/>
        <v>600</v>
      </c>
      <c r="M187" s="21">
        <f t="shared" si="4"/>
        <v>540</v>
      </c>
    </row>
    <row r="188" spans="1:13" x14ac:dyDescent="0.25">
      <c r="A188" s="3">
        <v>15</v>
      </c>
      <c r="B188" s="21">
        <f t="shared" si="4"/>
        <v>540</v>
      </c>
      <c r="C188" s="21">
        <f t="shared" si="4"/>
        <v>600</v>
      </c>
      <c r="D188" s="21">
        <f t="shared" si="4"/>
        <v>660</v>
      </c>
      <c r="E188" s="21">
        <f t="shared" si="4"/>
        <v>780</v>
      </c>
      <c r="F188" s="21">
        <f t="shared" si="4"/>
        <v>840</v>
      </c>
      <c r="G188" s="21">
        <f t="shared" si="4"/>
        <v>840</v>
      </c>
      <c r="H188" s="21">
        <f t="shared" si="4"/>
        <v>840</v>
      </c>
      <c r="I188" s="21">
        <f t="shared" si="4"/>
        <v>780</v>
      </c>
      <c r="J188" s="21">
        <f t="shared" si="4"/>
        <v>720</v>
      </c>
      <c r="K188" s="21">
        <f t="shared" si="4"/>
        <v>660</v>
      </c>
      <c r="L188" s="21">
        <f t="shared" si="4"/>
        <v>600</v>
      </c>
      <c r="M188" s="21">
        <f t="shared" si="4"/>
        <v>540</v>
      </c>
    </row>
    <row r="189" spans="1:13" x14ac:dyDescent="0.25">
      <c r="A189" s="3">
        <v>16</v>
      </c>
      <c r="B189" s="21">
        <f t="shared" si="4"/>
        <v>540</v>
      </c>
      <c r="C189" s="21">
        <f t="shared" si="4"/>
        <v>600</v>
      </c>
      <c r="D189" s="21">
        <f t="shared" si="4"/>
        <v>660</v>
      </c>
      <c r="E189" s="21">
        <f t="shared" si="4"/>
        <v>780</v>
      </c>
      <c r="F189" s="21">
        <f t="shared" si="4"/>
        <v>840</v>
      </c>
      <c r="G189" s="21">
        <f t="shared" si="4"/>
        <v>840</v>
      </c>
      <c r="H189" s="21">
        <f t="shared" si="4"/>
        <v>840</v>
      </c>
      <c r="I189" s="21">
        <f t="shared" si="4"/>
        <v>780</v>
      </c>
      <c r="J189" s="21">
        <f t="shared" si="4"/>
        <v>720</v>
      </c>
      <c r="K189" s="21">
        <f t="shared" si="4"/>
        <v>660</v>
      </c>
      <c r="L189" s="21">
        <f t="shared" si="4"/>
        <v>600</v>
      </c>
      <c r="M189" s="21">
        <f t="shared" si="4"/>
        <v>540</v>
      </c>
    </row>
    <row r="190" spans="1:13" x14ac:dyDescent="0.25">
      <c r="A190" s="3">
        <v>17</v>
      </c>
      <c r="B190" s="21">
        <f t="shared" si="4"/>
        <v>540</v>
      </c>
      <c r="C190" s="21">
        <f t="shared" si="4"/>
        <v>600</v>
      </c>
      <c r="D190" s="21">
        <f t="shared" si="4"/>
        <v>720</v>
      </c>
      <c r="E190" s="21">
        <f t="shared" si="4"/>
        <v>780</v>
      </c>
      <c r="F190" s="21">
        <f t="shared" si="4"/>
        <v>840</v>
      </c>
      <c r="G190" s="21">
        <f t="shared" si="4"/>
        <v>840</v>
      </c>
      <c r="H190" s="21">
        <f t="shared" si="4"/>
        <v>840</v>
      </c>
      <c r="I190" s="21">
        <f t="shared" si="4"/>
        <v>780</v>
      </c>
      <c r="J190" s="21">
        <f t="shared" si="4"/>
        <v>720</v>
      </c>
      <c r="K190" s="21">
        <f t="shared" si="4"/>
        <v>660</v>
      </c>
      <c r="L190" s="21">
        <f t="shared" si="4"/>
        <v>600</v>
      </c>
      <c r="M190" s="21">
        <f t="shared" si="4"/>
        <v>540</v>
      </c>
    </row>
    <row r="191" spans="1:13" x14ac:dyDescent="0.25">
      <c r="A191" s="3">
        <v>18</v>
      </c>
      <c r="B191" s="21">
        <f t="shared" ref="B191:M204" si="5">B125*60</f>
        <v>540</v>
      </c>
      <c r="C191" s="21">
        <f t="shared" si="5"/>
        <v>600</v>
      </c>
      <c r="D191" s="21">
        <f t="shared" si="5"/>
        <v>720</v>
      </c>
      <c r="E191" s="21">
        <f t="shared" si="5"/>
        <v>780</v>
      </c>
      <c r="F191" s="21">
        <f t="shared" si="5"/>
        <v>840</v>
      </c>
      <c r="G191" s="21">
        <f t="shared" si="5"/>
        <v>840</v>
      </c>
      <c r="H191" s="21">
        <f t="shared" si="5"/>
        <v>840</v>
      </c>
      <c r="I191" s="21">
        <f t="shared" si="5"/>
        <v>780</v>
      </c>
      <c r="J191" s="21">
        <f t="shared" si="5"/>
        <v>720</v>
      </c>
      <c r="K191" s="21">
        <f t="shared" si="5"/>
        <v>660</v>
      </c>
      <c r="L191" s="21">
        <f t="shared" si="5"/>
        <v>540</v>
      </c>
      <c r="M191" s="21">
        <f t="shared" si="5"/>
        <v>540</v>
      </c>
    </row>
    <row r="192" spans="1:13" x14ac:dyDescent="0.25">
      <c r="A192" s="3">
        <v>19</v>
      </c>
      <c r="B192" s="21">
        <f t="shared" si="5"/>
        <v>540</v>
      </c>
      <c r="C192" s="21">
        <f t="shared" si="5"/>
        <v>600</v>
      </c>
      <c r="D192" s="21">
        <f t="shared" si="5"/>
        <v>720</v>
      </c>
      <c r="E192" s="21">
        <f t="shared" si="5"/>
        <v>780</v>
      </c>
      <c r="F192" s="21">
        <f t="shared" si="5"/>
        <v>840</v>
      </c>
      <c r="G192" s="21">
        <f t="shared" si="5"/>
        <v>840</v>
      </c>
      <c r="H192" s="21">
        <f t="shared" si="5"/>
        <v>840</v>
      </c>
      <c r="I192" s="21">
        <f t="shared" si="5"/>
        <v>780</v>
      </c>
      <c r="J192" s="21">
        <f t="shared" si="5"/>
        <v>720</v>
      </c>
      <c r="K192" s="21">
        <f t="shared" si="5"/>
        <v>660</v>
      </c>
      <c r="L192" s="21">
        <f t="shared" si="5"/>
        <v>540</v>
      </c>
      <c r="M192" s="21">
        <f t="shared" si="5"/>
        <v>540</v>
      </c>
    </row>
    <row r="193" spans="1:13" x14ac:dyDescent="0.25">
      <c r="A193" s="3">
        <v>20</v>
      </c>
      <c r="B193" s="21">
        <f t="shared" si="5"/>
        <v>540</v>
      </c>
      <c r="C193" s="21">
        <f t="shared" si="5"/>
        <v>660</v>
      </c>
      <c r="D193" s="21">
        <f t="shared" si="5"/>
        <v>720</v>
      </c>
      <c r="E193" s="21">
        <f t="shared" si="5"/>
        <v>780</v>
      </c>
      <c r="F193" s="21">
        <f t="shared" si="5"/>
        <v>840</v>
      </c>
      <c r="G193" s="21">
        <f t="shared" si="5"/>
        <v>840</v>
      </c>
      <c r="H193" s="21">
        <f t="shared" si="5"/>
        <v>840</v>
      </c>
      <c r="I193" s="21">
        <f t="shared" si="5"/>
        <v>780</v>
      </c>
      <c r="J193" s="21">
        <f t="shared" si="5"/>
        <v>720</v>
      </c>
      <c r="K193" s="21">
        <f t="shared" si="5"/>
        <v>660</v>
      </c>
      <c r="L193" s="21">
        <f t="shared" si="5"/>
        <v>540</v>
      </c>
      <c r="M193" s="21">
        <f t="shared" si="5"/>
        <v>540</v>
      </c>
    </row>
    <row r="194" spans="1:13" x14ac:dyDescent="0.25">
      <c r="A194" s="3">
        <v>21</v>
      </c>
      <c r="B194" s="21">
        <f t="shared" si="5"/>
        <v>540</v>
      </c>
      <c r="C194" s="21">
        <f t="shared" si="5"/>
        <v>660</v>
      </c>
      <c r="D194" s="21">
        <f t="shared" si="5"/>
        <v>720</v>
      </c>
      <c r="E194" s="21">
        <f t="shared" si="5"/>
        <v>780</v>
      </c>
      <c r="F194" s="21">
        <f t="shared" si="5"/>
        <v>840</v>
      </c>
      <c r="G194" s="21">
        <f t="shared" si="5"/>
        <v>840</v>
      </c>
      <c r="H194" s="21">
        <f t="shared" si="5"/>
        <v>840</v>
      </c>
      <c r="I194" s="21">
        <f t="shared" si="5"/>
        <v>780</v>
      </c>
      <c r="J194" s="21">
        <f t="shared" si="5"/>
        <v>720</v>
      </c>
      <c r="K194" s="21">
        <f t="shared" si="5"/>
        <v>600</v>
      </c>
      <c r="L194" s="21">
        <f t="shared" si="5"/>
        <v>540</v>
      </c>
      <c r="M194" s="21">
        <f t="shared" si="5"/>
        <v>540</v>
      </c>
    </row>
    <row r="195" spans="1:13" x14ac:dyDescent="0.25">
      <c r="A195" s="3">
        <v>22</v>
      </c>
      <c r="B195" s="21">
        <f t="shared" si="5"/>
        <v>540</v>
      </c>
      <c r="C195" s="21">
        <f t="shared" si="5"/>
        <v>660</v>
      </c>
      <c r="D195" s="21">
        <f t="shared" si="5"/>
        <v>720</v>
      </c>
      <c r="E195" s="21">
        <f t="shared" si="5"/>
        <v>780</v>
      </c>
      <c r="F195" s="21">
        <f t="shared" si="5"/>
        <v>840</v>
      </c>
      <c r="G195" s="21">
        <f t="shared" si="5"/>
        <v>840</v>
      </c>
      <c r="H195" s="21">
        <f t="shared" si="5"/>
        <v>840</v>
      </c>
      <c r="I195" s="21">
        <f t="shared" si="5"/>
        <v>780</v>
      </c>
      <c r="J195" s="21">
        <f t="shared" si="5"/>
        <v>720</v>
      </c>
      <c r="K195" s="21">
        <f t="shared" si="5"/>
        <v>600</v>
      </c>
      <c r="L195" s="21">
        <f t="shared" si="5"/>
        <v>540</v>
      </c>
      <c r="M195" s="21">
        <f t="shared" si="5"/>
        <v>540</v>
      </c>
    </row>
    <row r="196" spans="1:13" x14ac:dyDescent="0.25">
      <c r="A196" s="3">
        <v>23</v>
      </c>
      <c r="B196" s="21">
        <f t="shared" si="5"/>
        <v>600</v>
      </c>
      <c r="C196" s="21">
        <f t="shared" si="5"/>
        <v>660</v>
      </c>
      <c r="D196" s="21">
        <f t="shared" si="5"/>
        <v>720</v>
      </c>
      <c r="E196" s="21">
        <f t="shared" si="5"/>
        <v>780</v>
      </c>
      <c r="F196" s="21">
        <f t="shared" si="5"/>
        <v>840</v>
      </c>
      <c r="G196" s="21">
        <f t="shared" si="5"/>
        <v>840</v>
      </c>
      <c r="H196" s="21">
        <f t="shared" si="5"/>
        <v>840</v>
      </c>
      <c r="I196" s="21">
        <f t="shared" si="5"/>
        <v>780</v>
      </c>
      <c r="J196" s="21">
        <f t="shared" si="5"/>
        <v>720</v>
      </c>
      <c r="K196" s="21">
        <f t="shared" si="5"/>
        <v>600</v>
      </c>
      <c r="L196" s="21">
        <f t="shared" si="5"/>
        <v>540</v>
      </c>
      <c r="M196" s="21">
        <f t="shared" si="5"/>
        <v>540</v>
      </c>
    </row>
    <row r="197" spans="1:13" x14ac:dyDescent="0.25">
      <c r="A197" s="3">
        <v>24</v>
      </c>
      <c r="B197" s="21">
        <f t="shared" si="5"/>
        <v>600</v>
      </c>
      <c r="C197" s="21">
        <f t="shared" si="5"/>
        <v>660</v>
      </c>
      <c r="D197" s="21">
        <f t="shared" si="5"/>
        <v>720</v>
      </c>
      <c r="E197" s="21">
        <f t="shared" si="5"/>
        <v>780</v>
      </c>
      <c r="F197" s="21">
        <f t="shared" si="5"/>
        <v>840</v>
      </c>
      <c r="G197" s="21">
        <f t="shared" si="5"/>
        <v>840</v>
      </c>
      <c r="H197" s="21">
        <f t="shared" si="5"/>
        <v>840</v>
      </c>
      <c r="I197" s="21">
        <f t="shared" si="5"/>
        <v>780</v>
      </c>
      <c r="J197" s="21">
        <f t="shared" si="5"/>
        <v>720</v>
      </c>
      <c r="K197" s="21">
        <f t="shared" si="5"/>
        <v>600</v>
      </c>
      <c r="L197" s="21">
        <f t="shared" si="5"/>
        <v>540</v>
      </c>
      <c r="M197" s="21">
        <f t="shared" si="5"/>
        <v>540</v>
      </c>
    </row>
    <row r="198" spans="1:13" x14ac:dyDescent="0.25">
      <c r="A198" s="3">
        <v>25</v>
      </c>
      <c r="B198" s="21">
        <f t="shared" si="5"/>
        <v>600</v>
      </c>
      <c r="C198" s="21">
        <f t="shared" si="5"/>
        <v>660</v>
      </c>
      <c r="D198" s="21">
        <f t="shared" si="5"/>
        <v>720</v>
      </c>
      <c r="E198" s="21">
        <f t="shared" si="5"/>
        <v>780</v>
      </c>
      <c r="F198" s="21">
        <f t="shared" si="5"/>
        <v>840</v>
      </c>
      <c r="G198" s="21">
        <f t="shared" si="5"/>
        <v>840</v>
      </c>
      <c r="H198" s="21">
        <f t="shared" si="5"/>
        <v>840</v>
      </c>
      <c r="I198" s="21">
        <f t="shared" si="5"/>
        <v>780</v>
      </c>
      <c r="J198" s="21">
        <f t="shared" si="5"/>
        <v>720</v>
      </c>
      <c r="K198" s="21">
        <f t="shared" si="5"/>
        <v>600</v>
      </c>
      <c r="L198" s="21">
        <f t="shared" si="5"/>
        <v>540</v>
      </c>
      <c r="M198" s="21">
        <f t="shared" si="5"/>
        <v>540</v>
      </c>
    </row>
    <row r="199" spans="1:13" x14ac:dyDescent="0.25">
      <c r="A199" s="3">
        <v>26</v>
      </c>
      <c r="B199" s="21">
        <f t="shared" si="5"/>
        <v>600</v>
      </c>
      <c r="C199" s="21">
        <f t="shared" si="5"/>
        <v>660</v>
      </c>
      <c r="D199" s="21">
        <f t="shared" si="5"/>
        <v>720</v>
      </c>
      <c r="E199" s="21">
        <f t="shared" si="5"/>
        <v>780</v>
      </c>
      <c r="F199" s="21">
        <f t="shared" si="5"/>
        <v>840</v>
      </c>
      <c r="G199" s="21">
        <f t="shared" si="5"/>
        <v>840</v>
      </c>
      <c r="H199" s="21">
        <f t="shared" si="5"/>
        <v>840</v>
      </c>
      <c r="I199" s="21">
        <f t="shared" si="5"/>
        <v>780</v>
      </c>
      <c r="J199" s="21">
        <f t="shared" si="5"/>
        <v>660</v>
      </c>
      <c r="K199" s="21">
        <f t="shared" si="5"/>
        <v>600</v>
      </c>
      <c r="L199" s="21">
        <f t="shared" si="5"/>
        <v>540</v>
      </c>
      <c r="M199" s="21">
        <f t="shared" si="5"/>
        <v>540</v>
      </c>
    </row>
    <row r="200" spans="1:13" x14ac:dyDescent="0.25">
      <c r="A200" s="3">
        <v>27</v>
      </c>
      <c r="B200" s="21">
        <f t="shared" si="5"/>
        <v>600</v>
      </c>
      <c r="C200" s="21">
        <f t="shared" si="5"/>
        <v>660</v>
      </c>
      <c r="D200" s="21">
        <f t="shared" si="5"/>
        <v>720</v>
      </c>
      <c r="E200" s="21">
        <f t="shared" si="5"/>
        <v>780</v>
      </c>
      <c r="F200" s="21">
        <f t="shared" si="5"/>
        <v>840</v>
      </c>
      <c r="G200" s="21">
        <f t="shared" si="5"/>
        <v>840</v>
      </c>
      <c r="H200" s="21">
        <f t="shared" si="5"/>
        <v>840</v>
      </c>
      <c r="I200" s="21">
        <f t="shared" si="5"/>
        <v>780</v>
      </c>
      <c r="J200" s="21">
        <f t="shared" si="5"/>
        <v>660</v>
      </c>
      <c r="K200" s="21">
        <f t="shared" si="5"/>
        <v>600</v>
      </c>
      <c r="L200" s="21">
        <f t="shared" si="5"/>
        <v>540</v>
      </c>
      <c r="M200" s="21">
        <f t="shared" si="5"/>
        <v>540</v>
      </c>
    </row>
    <row r="201" spans="1:13" x14ac:dyDescent="0.25">
      <c r="A201" s="3">
        <v>28</v>
      </c>
      <c r="B201" s="21">
        <f t="shared" si="5"/>
        <v>600</v>
      </c>
      <c r="C201" s="21">
        <f t="shared" si="5"/>
        <v>660</v>
      </c>
      <c r="D201" s="21">
        <f t="shared" si="5"/>
        <v>720</v>
      </c>
      <c r="E201" s="21">
        <f t="shared" si="5"/>
        <v>780</v>
      </c>
      <c r="F201" s="21">
        <f t="shared" si="5"/>
        <v>840</v>
      </c>
      <c r="G201" s="21">
        <f t="shared" si="5"/>
        <v>840</v>
      </c>
      <c r="H201" s="21">
        <f t="shared" si="5"/>
        <v>840</v>
      </c>
      <c r="I201" s="21">
        <f t="shared" si="5"/>
        <v>780</v>
      </c>
      <c r="J201" s="21">
        <f t="shared" si="5"/>
        <v>660</v>
      </c>
      <c r="K201" s="21">
        <f t="shared" si="5"/>
        <v>600</v>
      </c>
      <c r="L201" s="21">
        <f t="shared" si="5"/>
        <v>540</v>
      </c>
      <c r="M201" s="21">
        <f t="shared" si="5"/>
        <v>540</v>
      </c>
    </row>
    <row r="202" spans="1:13" x14ac:dyDescent="0.25">
      <c r="A202" s="3">
        <v>29</v>
      </c>
      <c r="B202" s="21">
        <f t="shared" si="5"/>
        <v>600</v>
      </c>
      <c r="C202" s="21">
        <f t="shared" si="5"/>
        <v>0</v>
      </c>
      <c r="D202" s="21">
        <f t="shared" si="5"/>
        <v>720</v>
      </c>
      <c r="E202" s="21">
        <f t="shared" si="5"/>
        <v>780</v>
      </c>
      <c r="F202" s="21">
        <f t="shared" si="5"/>
        <v>840</v>
      </c>
      <c r="G202" s="21">
        <f t="shared" si="5"/>
        <v>840</v>
      </c>
      <c r="H202" s="21">
        <f t="shared" si="5"/>
        <v>840</v>
      </c>
      <c r="I202" s="21">
        <f t="shared" si="5"/>
        <v>780</v>
      </c>
      <c r="J202" s="21">
        <f t="shared" si="5"/>
        <v>660</v>
      </c>
      <c r="K202" s="21">
        <f t="shared" si="5"/>
        <v>600</v>
      </c>
      <c r="L202" s="21">
        <f t="shared" si="5"/>
        <v>540</v>
      </c>
      <c r="M202" s="21">
        <f t="shared" si="5"/>
        <v>540</v>
      </c>
    </row>
    <row r="203" spans="1:13" x14ac:dyDescent="0.25">
      <c r="A203" s="3">
        <v>30</v>
      </c>
      <c r="B203" s="21">
        <f t="shared" si="5"/>
        <v>600</v>
      </c>
      <c r="C203" s="21">
        <f t="shared" si="5"/>
        <v>0</v>
      </c>
      <c r="D203" s="21">
        <f t="shared" si="5"/>
        <v>720</v>
      </c>
      <c r="E203" s="21">
        <f t="shared" si="5"/>
        <v>780</v>
      </c>
      <c r="F203" s="21">
        <f t="shared" si="5"/>
        <v>840</v>
      </c>
      <c r="G203" s="21">
        <f t="shared" si="5"/>
        <v>840</v>
      </c>
      <c r="H203" s="21">
        <f t="shared" si="5"/>
        <v>840</v>
      </c>
      <c r="I203" s="21">
        <f t="shared" si="5"/>
        <v>780</v>
      </c>
      <c r="J203" s="21">
        <f t="shared" si="5"/>
        <v>660</v>
      </c>
      <c r="K203" s="21">
        <f t="shared" si="5"/>
        <v>600</v>
      </c>
      <c r="L203" s="21">
        <f t="shared" si="5"/>
        <v>540</v>
      </c>
      <c r="M203" s="21">
        <f t="shared" si="5"/>
        <v>540</v>
      </c>
    </row>
    <row r="204" spans="1:13" x14ac:dyDescent="0.25">
      <c r="A204" s="3">
        <v>31</v>
      </c>
      <c r="B204" s="21">
        <f t="shared" si="5"/>
        <v>600</v>
      </c>
      <c r="C204" s="21">
        <f t="shared" si="5"/>
        <v>0</v>
      </c>
      <c r="D204" s="21">
        <f t="shared" si="5"/>
        <v>720</v>
      </c>
      <c r="E204" s="21">
        <f t="shared" si="5"/>
        <v>0</v>
      </c>
      <c r="F204" s="21">
        <f t="shared" si="5"/>
        <v>840</v>
      </c>
      <c r="G204" s="21">
        <f t="shared" si="5"/>
        <v>0</v>
      </c>
      <c r="H204" s="21">
        <f t="shared" si="5"/>
        <v>840</v>
      </c>
      <c r="I204" s="21">
        <f t="shared" si="5"/>
        <v>780</v>
      </c>
      <c r="J204" s="21">
        <f t="shared" si="5"/>
        <v>0</v>
      </c>
      <c r="K204" s="21">
        <f t="shared" si="5"/>
        <v>600</v>
      </c>
      <c r="L204" s="21">
        <f t="shared" si="5"/>
        <v>0</v>
      </c>
      <c r="M204" s="21">
        <f t="shared" si="5"/>
        <v>540</v>
      </c>
    </row>
    <row r="206" spans="1:13" x14ac:dyDescent="0.25">
      <c r="A206" s="74" t="s">
        <v>138</v>
      </c>
    </row>
    <row r="207" spans="1:13" x14ac:dyDescent="0.25">
      <c r="B207" s="16"/>
      <c r="C207" s="16"/>
      <c r="D207" s="16"/>
      <c r="E207" s="16"/>
      <c r="F207" s="16"/>
      <c r="G207" s="16"/>
      <c r="H207" s="16"/>
      <c r="I207" s="16"/>
      <c r="J207" s="16"/>
      <c r="K207" s="16"/>
      <c r="L207" s="16"/>
      <c r="M207" s="16"/>
    </row>
    <row r="208" spans="1:13" x14ac:dyDescent="0.25">
      <c r="B208" s="16"/>
      <c r="C208" s="16"/>
      <c r="D208" s="16"/>
      <c r="E208" s="16"/>
      <c r="F208" s="16"/>
      <c r="G208" s="16"/>
      <c r="H208" s="16"/>
      <c r="I208" s="16"/>
      <c r="J208" s="16"/>
      <c r="K208" s="16"/>
      <c r="L208" s="16"/>
      <c r="M208" s="16"/>
    </row>
    <row r="209" spans="1:13" x14ac:dyDescent="0.25">
      <c r="A209" s="16"/>
      <c r="B209" s="16"/>
      <c r="C209" s="16"/>
      <c r="D209" s="16"/>
      <c r="E209" s="16"/>
      <c r="F209" s="16"/>
      <c r="G209" s="16"/>
      <c r="H209" s="16"/>
      <c r="I209" s="16"/>
      <c r="J209" s="16"/>
      <c r="K209" s="16"/>
      <c r="L209" s="16"/>
      <c r="M209" s="74"/>
    </row>
    <row r="210" spans="1:13" x14ac:dyDescent="0.25">
      <c r="A210" s="16"/>
      <c r="B210" s="16"/>
      <c r="C210" s="16"/>
      <c r="D210" s="16"/>
      <c r="E210" s="16"/>
      <c r="F210" s="16"/>
      <c r="G210" s="16"/>
      <c r="H210" s="16"/>
      <c r="I210" s="16"/>
      <c r="J210" s="16"/>
      <c r="K210" s="16"/>
      <c r="L210" s="16"/>
      <c r="M210" s="91" t="s">
        <v>65</v>
      </c>
    </row>
    <row r="211" spans="1:13" x14ac:dyDescent="0.25">
      <c r="A211" s="16"/>
      <c r="B211" s="16"/>
      <c r="C211" s="16"/>
      <c r="D211" s="16"/>
      <c r="E211" s="16"/>
      <c r="F211" s="16"/>
      <c r="G211" s="16"/>
      <c r="H211" s="16"/>
      <c r="I211" s="16"/>
      <c r="J211" s="16"/>
      <c r="K211" s="16"/>
      <c r="L211" s="16"/>
      <c r="M211" s="91" t="s">
        <v>161</v>
      </c>
    </row>
    <row r="212" spans="1:13" x14ac:dyDescent="0.25">
      <c r="A212" s="16"/>
      <c r="B212" s="16"/>
      <c r="C212" s="16"/>
      <c r="D212" s="16"/>
      <c r="E212" s="16"/>
      <c r="F212" s="16"/>
      <c r="G212" s="16"/>
      <c r="H212" s="16"/>
      <c r="I212" s="16"/>
      <c r="J212" s="16"/>
      <c r="K212" s="16"/>
      <c r="L212" s="16"/>
      <c r="M212" s="16"/>
    </row>
    <row r="213" spans="1:13" x14ac:dyDescent="0.25">
      <c r="A213" s="16" t="s">
        <v>139</v>
      </c>
      <c r="B213" s="16"/>
      <c r="C213" s="16"/>
      <c r="D213" s="16"/>
      <c r="E213" s="16"/>
      <c r="F213" s="16"/>
      <c r="G213" s="16"/>
      <c r="H213" s="16"/>
      <c r="I213" s="16"/>
      <c r="J213" s="16"/>
      <c r="K213" s="16"/>
      <c r="L213" s="16"/>
      <c r="M213" s="16"/>
    </row>
    <row r="214" spans="1:13" x14ac:dyDescent="0.25">
      <c r="A214" s="16"/>
      <c r="B214" s="16"/>
      <c r="C214" s="16"/>
      <c r="D214" s="16"/>
      <c r="E214" s="16"/>
      <c r="F214" s="16"/>
      <c r="G214" s="16"/>
      <c r="H214" s="16"/>
      <c r="I214" s="16"/>
      <c r="J214" s="16"/>
      <c r="K214" s="16"/>
      <c r="L214" s="16"/>
      <c r="M214" s="16"/>
    </row>
    <row r="215" spans="1:13" x14ac:dyDescent="0.25">
      <c r="A215" s="90" t="s">
        <v>125</v>
      </c>
      <c r="B215" s="90" t="s">
        <v>126</v>
      </c>
      <c r="C215" s="90" t="s">
        <v>127</v>
      </c>
      <c r="D215" s="90" t="s">
        <v>128</v>
      </c>
      <c r="E215" s="90" t="s">
        <v>129</v>
      </c>
      <c r="F215" s="90" t="s">
        <v>130</v>
      </c>
      <c r="G215" s="90" t="s">
        <v>131</v>
      </c>
      <c r="H215" s="90" t="s">
        <v>132</v>
      </c>
      <c r="I215" s="90" t="s">
        <v>133</v>
      </c>
      <c r="J215" s="90" t="s">
        <v>134</v>
      </c>
      <c r="K215" s="90" t="s">
        <v>140</v>
      </c>
      <c r="L215" s="90" t="s">
        <v>136</v>
      </c>
      <c r="M215" s="90" t="s">
        <v>137</v>
      </c>
    </row>
    <row r="216" spans="1:13" x14ac:dyDescent="0.25">
      <c r="A216" s="91">
        <v>1</v>
      </c>
      <c r="B216" s="92">
        <f t="shared" ref="B216:M231" si="6">B140+B174</f>
        <v>572</v>
      </c>
      <c r="C216" s="92">
        <f t="shared" si="6"/>
        <v>617</v>
      </c>
      <c r="D216" s="92">
        <f t="shared" si="6"/>
        <v>682.00000000000011</v>
      </c>
      <c r="E216" s="92">
        <f t="shared" si="6"/>
        <v>759</v>
      </c>
      <c r="F216" s="92">
        <f t="shared" si="6"/>
        <v>830</v>
      </c>
      <c r="G216" s="19">
        <f t="shared" si="6"/>
        <v>881</v>
      </c>
      <c r="H216" s="19">
        <f t="shared" si="6"/>
        <v>888</v>
      </c>
      <c r="I216" s="19">
        <f t="shared" si="6"/>
        <v>848</v>
      </c>
      <c r="J216" s="19">
        <f t="shared" si="6"/>
        <v>780</v>
      </c>
      <c r="K216" s="19">
        <f t="shared" si="6"/>
        <v>706.00000000000011</v>
      </c>
      <c r="L216" s="19">
        <f>L140+L174</f>
        <v>633</v>
      </c>
      <c r="M216" s="19">
        <f t="shared" ref="M216" si="7">M140+M174</f>
        <v>580</v>
      </c>
    </row>
    <row r="217" spans="1:13" x14ac:dyDescent="0.25">
      <c r="A217" s="91">
        <v>2</v>
      </c>
      <c r="B217" s="92">
        <f t="shared" si="6"/>
        <v>573</v>
      </c>
      <c r="C217" s="92">
        <f t="shared" si="6"/>
        <v>619</v>
      </c>
      <c r="D217" s="92">
        <f t="shared" si="6"/>
        <v>684</v>
      </c>
      <c r="E217" s="92">
        <f t="shared" si="6"/>
        <v>762</v>
      </c>
      <c r="F217" s="92">
        <f t="shared" si="6"/>
        <v>832</v>
      </c>
      <c r="G217" s="19">
        <f t="shared" si="6"/>
        <v>882</v>
      </c>
      <c r="H217" s="19">
        <f t="shared" si="6"/>
        <v>888</v>
      </c>
      <c r="I217" s="19">
        <f t="shared" si="6"/>
        <v>846</v>
      </c>
      <c r="J217" s="19">
        <f t="shared" si="6"/>
        <v>778</v>
      </c>
      <c r="K217" s="19">
        <f t="shared" si="6"/>
        <v>704</v>
      </c>
      <c r="L217" s="19">
        <f t="shared" si="6"/>
        <v>631</v>
      </c>
      <c r="M217" s="19">
        <f t="shared" si="6"/>
        <v>579</v>
      </c>
    </row>
    <row r="218" spans="1:13" x14ac:dyDescent="0.25">
      <c r="A218" s="91">
        <v>3</v>
      </c>
      <c r="B218" s="92">
        <f t="shared" si="6"/>
        <v>574</v>
      </c>
      <c r="C218" s="92">
        <f t="shared" si="6"/>
        <v>621.00000000000011</v>
      </c>
      <c r="D218" s="92">
        <f t="shared" si="6"/>
        <v>687</v>
      </c>
      <c r="E218" s="92">
        <f t="shared" si="6"/>
        <v>764</v>
      </c>
      <c r="F218" s="92">
        <f t="shared" si="6"/>
        <v>833.99999999999989</v>
      </c>
      <c r="G218" s="19">
        <f t="shared" si="6"/>
        <v>883</v>
      </c>
      <c r="H218" s="19">
        <f t="shared" si="6"/>
        <v>887.00000000000011</v>
      </c>
      <c r="I218" s="19">
        <f t="shared" si="6"/>
        <v>843.99999999999989</v>
      </c>
      <c r="J218" s="19">
        <f t="shared" si="6"/>
        <v>775.00000000000011</v>
      </c>
      <c r="K218" s="19">
        <f t="shared" si="6"/>
        <v>701</v>
      </c>
      <c r="L218" s="19">
        <f t="shared" si="6"/>
        <v>628.99999999999989</v>
      </c>
      <c r="M218" s="19">
        <f t="shared" si="6"/>
        <v>578.00000000000011</v>
      </c>
    </row>
    <row r="219" spans="1:13" x14ac:dyDescent="0.25">
      <c r="A219" s="91">
        <v>4</v>
      </c>
      <c r="B219" s="92">
        <f t="shared" si="6"/>
        <v>575</v>
      </c>
      <c r="C219" s="92">
        <f t="shared" si="6"/>
        <v>623</v>
      </c>
      <c r="D219" s="92">
        <f t="shared" si="6"/>
        <v>688.99999999999989</v>
      </c>
      <c r="E219" s="92">
        <f t="shared" si="6"/>
        <v>767.00000000000011</v>
      </c>
      <c r="F219" s="92">
        <f t="shared" si="6"/>
        <v>836</v>
      </c>
      <c r="G219" s="19">
        <f t="shared" si="6"/>
        <v>884</v>
      </c>
      <c r="H219" s="19">
        <f t="shared" si="6"/>
        <v>886.00000000000011</v>
      </c>
      <c r="I219" s="19">
        <f t="shared" si="6"/>
        <v>842</v>
      </c>
      <c r="J219" s="19">
        <f t="shared" si="6"/>
        <v>772.99999999999989</v>
      </c>
      <c r="K219" s="19">
        <f t="shared" si="6"/>
        <v>699</v>
      </c>
      <c r="L219" s="19">
        <f t="shared" si="6"/>
        <v>626</v>
      </c>
      <c r="M219" s="19">
        <f t="shared" si="6"/>
        <v>576.99999999999989</v>
      </c>
    </row>
    <row r="220" spans="1:13" x14ac:dyDescent="0.25">
      <c r="A220" s="91">
        <v>5</v>
      </c>
      <c r="B220" s="92">
        <f t="shared" si="6"/>
        <v>576</v>
      </c>
      <c r="C220" s="92">
        <f t="shared" si="6"/>
        <v>626</v>
      </c>
      <c r="D220" s="92">
        <f t="shared" si="6"/>
        <v>692</v>
      </c>
      <c r="E220" s="92">
        <f t="shared" si="6"/>
        <v>769</v>
      </c>
      <c r="F220" s="92">
        <f t="shared" si="6"/>
        <v>838</v>
      </c>
      <c r="G220" s="19">
        <f t="shared" si="6"/>
        <v>884.99999999999989</v>
      </c>
      <c r="H220" s="19">
        <f t="shared" si="6"/>
        <v>886.00000000000011</v>
      </c>
      <c r="I220" s="19">
        <f t="shared" si="6"/>
        <v>840</v>
      </c>
      <c r="J220" s="19">
        <f t="shared" si="6"/>
        <v>770</v>
      </c>
      <c r="K220" s="19">
        <f t="shared" si="6"/>
        <v>696</v>
      </c>
      <c r="L220" s="19">
        <f t="shared" si="6"/>
        <v>624</v>
      </c>
      <c r="M220" s="19">
        <f t="shared" si="6"/>
        <v>576</v>
      </c>
    </row>
    <row r="221" spans="1:13" x14ac:dyDescent="0.25">
      <c r="A221" s="91">
        <v>6</v>
      </c>
      <c r="B221" s="92">
        <f t="shared" si="6"/>
        <v>576.99999999999989</v>
      </c>
      <c r="C221" s="92">
        <f t="shared" si="6"/>
        <v>627.99999999999989</v>
      </c>
      <c r="D221" s="92">
        <f t="shared" si="6"/>
        <v>694</v>
      </c>
      <c r="E221" s="92">
        <f t="shared" si="6"/>
        <v>772</v>
      </c>
      <c r="F221" s="92">
        <f t="shared" si="6"/>
        <v>840</v>
      </c>
      <c r="G221" s="19">
        <f t="shared" si="6"/>
        <v>886.00000000000011</v>
      </c>
      <c r="H221" s="19">
        <f t="shared" si="6"/>
        <v>884.99999999999989</v>
      </c>
      <c r="I221" s="19">
        <f t="shared" si="6"/>
        <v>838</v>
      </c>
      <c r="J221" s="19">
        <f t="shared" si="6"/>
        <v>768</v>
      </c>
      <c r="K221" s="19">
        <f t="shared" si="6"/>
        <v>694</v>
      </c>
      <c r="L221" s="19">
        <f t="shared" si="6"/>
        <v>622.00000000000011</v>
      </c>
      <c r="M221" s="19">
        <f t="shared" si="6"/>
        <v>575</v>
      </c>
    </row>
    <row r="222" spans="1:13" x14ac:dyDescent="0.25">
      <c r="A222" s="91">
        <v>7</v>
      </c>
      <c r="B222" s="92">
        <f t="shared" si="6"/>
        <v>578.00000000000011</v>
      </c>
      <c r="C222" s="92">
        <f t="shared" si="6"/>
        <v>630.00000000000011</v>
      </c>
      <c r="D222" s="92">
        <f t="shared" si="6"/>
        <v>696.99999999999989</v>
      </c>
      <c r="E222" s="92">
        <f t="shared" si="6"/>
        <v>773.99999999999989</v>
      </c>
      <c r="F222" s="92">
        <f t="shared" si="6"/>
        <v>842</v>
      </c>
      <c r="G222" s="19">
        <f t="shared" si="6"/>
        <v>886.00000000000011</v>
      </c>
      <c r="H222" s="19">
        <f t="shared" si="6"/>
        <v>884</v>
      </c>
      <c r="I222" s="19">
        <f t="shared" si="6"/>
        <v>836</v>
      </c>
      <c r="J222" s="19">
        <f t="shared" si="6"/>
        <v>764.99999999999989</v>
      </c>
      <c r="K222" s="19">
        <f t="shared" si="6"/>
        <v>692</v>
      </c>
      <c r="L222" s="19">
        <f t="shared" si="6"/>
        <v>619.99999999999989</v>
      </c>
      <c r="M222" s="19">
        <f t="shared" si="6"/>
        <v>574</v>
      </c>
    </row>
    <row r="223" spans="1:13" x14ac:dyDescent="0.25">
      <c r="A223" s="91">
        <v>8</v>
      </c>
      <c r="B223" s="92">
        <f t="shared" si="6"/>
        <v>579</v>
      </c>
      <c r="C223" s="92">
        <f t="shared" si="6"/>
        <v>632</v>
      </c>
      <c r="D223" s="92">
        <f t="shared" si="6"/>
        <v>699</v>
      </c>
      <c r="E223" s="92">
        <f t="shared" si="6"/>
        <v>776</v>
      </c>
      <c r="F223" s="92">
        <f t="shared" si="6"/>
        <v>843.99999999999989</v>
      </c>
      <c r="G223" s="19">
        <f t="shared" si="6"/>
        <v>887.00000000000011</v>
      </c>
      <c r="H223" s="19">
        <f t="shared" si="6"/>
        <v>883</v>
      </c>
      <c r="I223" s="19">
        <f t="shared" si="6"/>
        <v>833.99999999999989</v>
      </c>
      <c r="J223" s="19">
        <f t="shared" si="6"/>
        <v>763</v>
      </c>
      <c r="K223" s="19">
        <f t="shared" si="6"/>
        <v>688.99999999999989</v>
      </c>
      <c r="L223" s="19">
        <f t="shared" si="6"/>
        <v>618</v>
      </c>
      <c r="M223" s="19">
        <f t="shared" si="6"/>
        <v>574</v>
      </c>
    </row>
    <row r="224" spans="1:13" x14ac:dyDescent="0.25">
      <c r="A224" s="91">
        <v>9</v>
      </c>
      <c r="B224" s="19">
        <f t="shared" si="6"/>
        <v>580</v>
      </c>
      <c r="C224" s="19">
        <f t="shared" si="6"/>
        <v>634</v>
      </c>
      <c r="D224" s="19">
        <f t="shared" si="6"/>
        <v>702</v>
      </c>
      <c r="E224" s="19">
        <f t="shared" si="6"/>
        <v>779</v>
      </c>
      <c r="F224" s="19">
        <f t="shared" si="6"/>
        <v>846</v>
      </c>
      <c r="G224" s="19">
        <f t="shared" si="6"/>
        <v>888</v>
      </c>
      <c r="H224" s="19">
        <f t="shared" si="6"/>
        <v>882</v>
      </c>
      <c r="I224" s="19">
        <f t="shared" si="6"/>
        <v>832</v>
      </c>
      <c r="J224" s="19">
        <f t="shared" si="6"/>
        <v>761</v>
      </c>
      <c r="K224" s="19">
        <f t="shared" si="6"/>
        <v>687</v>
      </c>
      <c r="L224" s="19">
        <f t="shared" si="6"/>
        <v>616</v>
      </c>
      <c r="M224" s="19">
        <f t="shared" si="6"/>
        <v>573</v>
      </c>
    </row>
    <row r="225" spans="1:19" x14ac:dyDescent="0.25">
      <c r="A225" s="91">
        <v>10</v>
      </c>
      <c r="B225" s="19">
        <f t="shared" si="6"/>
        <v>581</v>
      </c>
      <c r="C225" s="19">
        <f t="shared" si="6"/>
        <v>636.99999999999989</v>
      </c>
      <c r="D225" s="19">
        <f t="shared" si="6"/>
        <v>704</v>
      </c>
      <c r="E225" s="19">
        <f t="shared" si="6"/>
        <v>781</v>
      </c>
      <c r="F225" s="19">
        <f t="shared" si="6"/>
        <v>848</v>
      </c>
      <c r="G225" s="19">
        <f t="shared" si="6"/>
        <v>888</v>
      </c>
      <c r="H225" s="19">
        <f t="shared" si="6"/>
        <v>881</v>
      </c>
      <c r="I225" s="19">
        <f t="shared" si="6"/>
        <v>830</v>
      </c>
      <c r="J225" s="19">
        <f t="shared" si="6"/>
        <v>758.00000000000011</v>
      </c>
      <c r="K225" s="19">
        <f t="shared" si="6"/>
        <v>684</v>
      </c>
      <c r="L225" s="19">
        <f t="shared" si="6"/>
        <v>614</v>
      </c>
      <c r="M225" s="19">
        <f t="shared" si="6"/>
        <v>572</v>
      </c>
    </row>
    <row r="226" spans="1:19" x14ac:dyDescent="0.25">
      <c r="A226" s="91">
        <v>11</v>
      </c>
      <c r="B226" s="19">
        <f t="shared" si="6"/>
        <v>582</v>
      </c>
      <c r="C226" s="19">
        <f t="shared" si="6"/>
        <v>639</v>
      </c>
      <c r="D226" s="19">
        <f t="shared" si="6"/>
        <v>707.00000000000011</v>
      </c>
      <c r="E226" s="19">
        <f t="shared" si="6"/>
        <v>783.99999999999989</v>
      </c>
      <c r="F226" s="19">
        <f t="shared" si="6"/>
        <v>850</v>
      </c>
      <c r="G226" s="19">
        <f t="shared" si="6"/>
        <v>889</v>
      </c>
      <c r="H226" s="19">
        <f t="shared" si="6"/>
        <v>880</v>
      </c>
      <c r="I226" s="19">
        <f t="shared" si="6"/>
        <v>828</v>
      </c>
      <c r="J226" s="19">
        <f t="shared" si="6"/>
        <v>756</v>
      </c>
      <c r="K226" s="19">
        <f t="shared" si="6"/>
        <v>682.00000000000011</v>
      </c>
      <c r="L226" s="19">
        <f t="shared" si="6"/>
        <v>611.99999999999989</v>
      </c>
      <c r="M226" s="19">
        <f t="shared" si="6"/>
        <v>572</v>
      </c>
    </row>
    <row r="227" spans="1:19" x14ac:dyDescent="0.25">
      <c r="A227" s="91">
        <v>12</v>
      </c>
      <c r="B227" s="19">
        <f t="shared" si="6"/>
        <v>583</v>
      </c>
      <c r="C227" s="19">
        <f t="shared" si="6"/>
        <v>641</v>
      </c>
      <c r="D227" s="19">
        <f t="shared" si="6"/>
        <v>709</v>
      </c>
      <c r="E227" s="19">
        <f t="shared" si="6"/>
        <v>786</v>
      </c>
      <c r="F227" s="19">
        <f t="shared" si="6"/>
        <v>851</v>
      </c>
      <c r="G227" s="19">
        <f t="shared" si="6"/>
        <v>890</v>
      </c>
      <c r="H227" s="19">
        <f t="shared" si="6"/>
        <v>879</v>
      </c>
      <c r="I227" s="19">
        <f t="shared" si="6"/>
        <v>826.00000000000011</v>
      </c>
      <c r="J227" s="19">
        <f t="shared" si="6"/>
        <v>753</v>
      </c>
      <c r="K227" s="19">
        <f t="shared" si="6"/>
        <v>679</v>
      </c>
      <c r="L227" s="19">
        <f t="shared" si="6"/>
        <v>610</v>
      </c>
      <c r="M227" s="19">
        <f t="shared" si="6"/>
        <v>571</v>
      </c>
    </row>
    <row r="228" spans="1:19" x14ac:dyDescent="0.25">
      <c r="A228" s="91">
        <v>13</v>
      </c>
      <c r="B228" s="19">
        <f t="shared" si="6"/>
        <v>584.99999999999989</v>
      </c>
      <c r="C228" s="19">
        <f t="shared" si="6"/>
        <v>643</v>
      </c>
      <c r="D228" s="19">
        <f t="shared" si="6"/>
        <v>712</v>
      </c>
      <c r="E228" s="19">
        <f t="shared" si="6"/>
        <v>788</v>
      </c>
      <c r="F228" s="19">
        <f t="shared" si="6"/>
        <v>853.00000000000011</v>
      </c>
      <c r="G228" s="19">
        <f t="shared" si="6"/>
        <v>890</v>
      </c>
      <c r="H228" s="19">
        <f t="shared" si="6"/>
        <v>878.00000000000011</v>
      </c>
      <c r="I228" s="19">
        <f t="shared" si="6"/>
        <v>824</v>
      </c>
      <c r="J228" s="19">
        <f t="shared" si="6"/>
        <v>751</v>
      </c>
      <c r="K228" s="19">
        <f t="shared" si="6"/>
        <v>677</v>
      </c>
      <c r="L228" s="19">
        <f t="shared" si="6"/>
        <v>608</v>
      </c>
      <c r="M228" s="19">
        <f t="shared" si="6"/>
        <v>570.00000000000011</v>
      </c>
    </row>
    <row r="229" spans="1:19" x14ac:dyDescent="0.25">
      <c r="A229" s="91">
        <v>14</v>
      </c>
      <c r="B229" s="19">
        <f t="shared" si="6"/>
        <v>586.00000000000011</v>
      </c>
      <c r="C229" s="19">
        <f t="shared" si="6"/>
        <v>646.00000000000011</v>
      </c>
      <c r="D229" s="19">
        <f t="shared" si="6"/>
        <v>713.99999999999989</v>
      </c>
      <c r="E229" s="19">
        <f t="shared" si="6"/>
        <v>791</v>
      </c>
      <c r="F229" s="19">
        <f t="shared" si="6"/>
        <v>855</v>
      </c>
      <c r="G229" s="19">
        <f t="shared" si="6"/>
        <v>890</v>
      </c>
      <c r="H229" s="19">
        <f t="shared" si="6"/>
        <v>876</v>
      </c>
      <c r="I229" s="19">
        <f t="shared" si="6"/>
        <v>821</v>
      </c>
      <c r="J229" s="19">
        <f t="shared" si="6"/>
        <v>747.99999999999989</v>
      </c>
      <c r="K229" s="19">
        <f t="shared" si="6"/>
        <v>674</v>
      </c>
      <c r="L229" s="19">
        <f t="shared" si="6"/>
        <v>606</v>
      </c>
      <c r="M229" s="19">
        <f t="shared" si="6"/>
        <v>570.00000000000011</v>
      </c>
    </row>
    <row r="230" spans="1:19" x14ac:dyDescent="0.25">
      <c r="A230" s="91">
        <v>15</v>
      </c>
      <c r="B230" s="19">
        <f t="shared" si="6"/>
        <v>587.00000000000011</v>
      </c>
      <c r="C230" s="19">
        <f t="shared" si="6"/>
        <v>648</v>
      </c>
      <c r="D230" s="19">
        <f t="shared" si="6"/>
        <v>717</v>
      </c>
      <c r="E230" s="19">
        <f t="shared" si="6"/>
        <v>793.00000000000011</v>
      </c>
      <c r="F230" s="19">
        <f t="shared" si="6"/>
        <v>857</v>
      </c>
      <c r="G230" s="19">
        <f t="shared" si="6"/>
        <v>891</v>
      </c>
      <c r="H230" s="19">
        <f t="shared" si="6"/>
        <v>875</v>
      </c>
      <c r="I230" s="19">
        <f t="shared" si="6"/>
        <v>819</v>
      </c>
      <c r="J230" s="19">
        <f t="shared" si="6"/>
        <v>746</v>
      </c>
      <c r="K230" s="19">
        <f t="shared" si="6"/>
        <v>671.99999999999989</v>
      </c>
      <c r="L230" s="19">
        <f t="shared" si="6"/>
        <v>605.00000000000011</v>
      </c>
      <c r="M230" s="19">
        <f t="shared" si="6"/>
        <v>570.00000000000011</v>
      </c>
    </row>
    <row r="231" spans="1:19" x14ac:dyDescent="0.25">
      <c r="A231" s="91">
        <v>16</v>
      </c>
      <c r="B231" s="19">
        <f t="shared" si="6"/>
        <v>589</v>
      </c>
      <c r="C231" s="19">
        <f t="shared" si="6"/>
        <v>650</v>
      </c>
      <c r="D231" s="19">
        <f t="shared" si="6"/>
        <v>719</v>
      </c>
      <c r="E231" s="19">
        <f t="shared" si="6"/>
        <v>796</v>
      </c>
      <c r="F231" s="19">
        <f t="shared" si="6"/>
        <v>859</v>
      </c>
      <c r="G231" s="19">
        <f t="shared" si="6"/>
        <v>891</v>
      </c>
      <c r="H231" s="19">
        <f t="shared" si="6"/>
        <v>874</v>
      </c>
      <c r="I231" s="19">
        <f t="shared" si="6"/>
        <v>816.99999999999989</v>
      </c>
      <c r="J231" s="19">
        <f t="shared" si="6"/>
        <v>743</v>
      </c>
      <c r="K231" s="19">
        <f t="shared" si="6"/>
        <v>670</v>
      </c>
      <c r="L231" s="19">
        <f t="shared" si="6"/>
        <v>602.99999999999989</v>
      </c>
      <c r="M231" s="19">
        <f t="shared" si="6"/>
        <v>568.99999999999989</v>
      </c>
    </row>
    <row r="232" spans="1:19" x14ac:dyDescent="0.25">
      <c r="A232" s="91">
        <v>17</v>
      </c>
      <c r="B232" s="19">
        <f t="shared" ref="B232:M246" si="8">B156+B190</f>
        <v>590</v>
      </c>
      <c r="C232" s="19">
        <f t="shared" si="8"/>
        <v>652.99999999999989</v>
      </c>
      <c r="D232" s="19">
        <f t="shared" si="8"/>
        <v>722</v>
      </c>
      <c r="E232" s="19">
        <f t="shared" si="8"/>
        <v>798</v>
      </c>
      <c r="F232" s="19">
        <f t="shared" si="8"/>
        <v>859.99999999999989</v>
      </c>
      <c r="G232" s="19">
        <f t="shared" si="8"/>
        <v>891</v>
      </c>
      <c r="H232" s="19">
        <f t="shared" si="8"/>
        <v>873</v>
      </c>
      <c r="I232" s="19">
        <f t="shared" si="8"/>
        <v>815</v>
      </c>
      <c r="J232" s="19">
        <f t="shared" si="8"/>
        <v>741.00000000000011</v>
      </c>
      <c r="K232" s="19">
        <f t="shared" si="8"/>
        <v>667</v>
      </c>
      <c r="L232" s="19">
        <f t="shared" si="8"/>
        <v>601</v>
      </c>
      <c r="M232" s="19">
        <f t="shared" si="8"/>
        <v>568.99999999999989</v>
      </c>
    </row>
    <row r="233" spans="1:19" x14ac:dyDescent="0.25">
      <c r="A233" s="91">
        <v>18</v>
      </c>
      <c r="B233" s="19">
        <f t="shared" si="8"/>
        <v>592</v>
      </c>
      <c r="C233" s="19">
        <f t="shared" si="8"/>
        <v>655.00000000000011</v>
      </c>
      <c r="D233" s="19">
        <f t="shared" si="8"/>
        <v>723.99999999999989</v>
      </c>
      <c r="E233" s="19">
        <f t="shared" si="8"/>
        <v>799.99999999999989</v>
      </c>
      <c r="F233" s="19">
        <f t="shared" si="8"/>
        <v>862.00000000000011</v>
      </c>
      <c r="G233" s="19">
        <f t="shared" si="8"/>
        <v>891</v>
      </c>
      <c r="H233" s="19">
        <f t="shared" si="8"/>
        <v>871</v>
      </c>
      <c r="I233" s="19">
        <f t="shared" si="8"/>
        <v>813</v>
      </c>
      <c r="J233" s="19">
        <f t="shared" si="8"/>
        <v>738</v>
      </c>
      <c r="K233" s="19">
        <f t="shared" si="8"/>
        <v>665.00000000000011</v>
      </c>
      <c r="L233" s="19">
        <f t="shared" si="8"/>
        <v>599</v>
      </c>
      <c r="M233" s="19">
        <f t="shared" si="8"/>
        <v>568.99999999999989</v>
      </c>
    </row>
    <row r="234" spans="1:19" x14ac:dyDescent="0.25">
      <c r="A234" s="91">
        <v>19</v>
      </c>
      <c r="B234" s="19">
        <f t="shared" si="8"/>
        <v>592.99999999999989</v>
      </c>
      <c r="C234" s="19">
        <f t="shared" si="8"/>
        <v>657</v>
      </c>
      <c r="D234" s="19">
        <f t="shared" si="8"/>
        <v>727</v>
      </c>
      <c r="E234" s="19">
        <f t="shared" si="8"/>
        <v>803</v>
      </c>
      <c r="F234" s="19">
        <f t="shared" si="8"/>
        <v>864</v>
      </c>
      <c r="G234" s="19">
        <f t="shared" si="8"/>
        <v>891</v>
      </c>
      <c r="H234" s="19">
        <f t="shared" si="8"/>
        <v>870.00000000000011</v>
      </c>
      <c r="I234" s="19">
        <f t="shared" si="8"/>
        <v>810.00000000000011</v>
      </c>
      <c r="J234" s="19">
        <f t="shared" si="8"/>
        <v>736</v>
      </c>
      <c r="K234" s="19">
        <f t="shared" si="8"/>
        <v>662.99999999999989</v>
      </c>
      <c r="L234" s="19">
        <f t="shared" si="8"/>
        <v>598</v>
      </c>
      <c r="M234" s="19">
        <f t="shared" si="8"/>
        <v>568.99999999999989</v>
      </c>
    </row>
    <row r="235" spans="1:19" x14ac:dyDescent="0.25">
      <c r="A235" s="91">
        <v>20</v>
      </c>
      <c r="B235" s="19">
        <f t="shared" si="8"/>
        <v>595.00000000000011</v>
      </c>
      <c r="C235" s="19">
        <f t="shared" si="8"/>
        <v>660</v>
      </c>
      <c r="D235" s="19">
        <f t="shared" si="8"/>
        <v>729</v>
      </c>
      <c r="E235" s="19">
        <f t="shared" si="8"/>
        <v>805</v>
      </c>
      <c r="F235" s="19">
        <f t="shared" si="8"/>
        <v>865</v>
      </c>
      <c r="G235" s="19">
        <f t="shared" si="8"/>
        <v>892</v>
      </c>
      <c r="H235" s="19">
        <f t="shared" si="8"/>
        <v>867.99999999999989</v>
      </c>
      <c r="I235" s="19">
        <f t="shared" si="8"/>
        <v>807.99999999999989</v>
      </c>
      <c r="J235" s="19">
        <f t="shared" si="8"/>
        <v>734</v>
      </c>
      <c r="K235" s="19">
        <f t="shared" si="8"/>
        <v>660</v>
      </c>
      <c r="L235" s="19">
        <f t="shared" si="8"/>
        <v>596</v>
      </c>
      <c r="M235" s="19">
        <f t="shared" si="8"/>
        <v>568.99999999999989</v>
      </c>
    </row>
    <row r="236" spans="1:19" x14ac:dyDescent="0.25">
      <c r="A236" s="91">
        <v>21</v>
      </c>
      <c r="B236" s="19">
        <f t="shared" si="8"/>
        <v>597</v>
      </c>
      <c r="C236" s="19">
        <f t="shared" si="8"/>
        <v>662</v>
      </c>
      <c r="D236" s="19">
        <f t="shared" si="8"/>
        <v>731.99999999999989</v>
      </c>
      <c r="E236" s="19">
        <f t="shared" si="8"/>
        <v>807</v>
      </c>
      <c r="F236" s="19">
        <f t="shared" si="8"/>
        <v>867</v>
      </c>
      <c r="G236" s="19">
        <f t="shared" si="8"/>
        <v>892</v>
      </c>
      <c r="H236" s="19">
        <f t="shared" si="8"/>
        <v>867</v>
      </c>
      <c r="I236" s="19">
        <f t="shared" si="8"/>
        <v>806</v>
      </c>
      <c r="J236" s="19">
        <f t="shared" si="8"/>
        <v>731</v>
      </c>
      <c r="K236" s="19">
        <f t="shared" si="8"/>
        <v>658</v>
      </c>
      <c r="L236" s="19">
        <f t="shared" si="8"/>
        <v>593.99999999999989</v>
      </c>
      <c r="M236" s="19">
        <f t="shared" si="8"/>
        <v>568.99999999999989</v>
      </c>
      <c r="S236">
        <v>31</v>
      </c>
    </row>
    <row r="237" spans="1:19" x14ac:dyDescent="0.25">
      <c r="A237" s="91">
        <v>22</v>
      </c>
      <c r="B237" s="19">
        <f t="shared" si="8"/>
        <v>598</v>
      </c>
      <c r="C237" s="19">
        <f t="shared" si="8"/>
        <v>665.00000000000011</v>
      </c>
      <c r="D237" s="19">
        <f t="shared" si="8"/>
        <v>734</v>
      </c>
      <c r="E237" s="19">
        <f t="shared" si="8"/>
        <v>810.00000000000011</v>
      </c>
      <c r="F237" s="19">
        <f t="shared" si="8"/>
        <v>867.99999999999989</v>
      </c>
      <c r="G237" s="19">
        <f t="shared" si="8"/>
        <v>891</v>
      </c>
      <c r="H237" s="19">
        <f t="shared" si="8"/>
        <v>865</v>
      </c>
      <c r="I237" s="19">
        <f t="shared" si="8"/>
        <v>803</v>
      </c>
      <c r="J237" s="19">
        <f t="shared" si="8"/>
        <v>729</v>
      </c>
      <c r="K237" s="19">
        <f t="shared" si="8"/>
        <v>656</v>
      </c>
      <c r="L237" s="19">
        <f t="shared" si="8"/>
        <v>592.99999999999989</v>
      </c>
      <c r="M237" s="19">
        <f t="shared" si="8"/>
        <v>568.99999999999989</v>
      </c>
      <c r="S237">
        <v>28</v>
      </c>
    </row>
    <row r="238" spans="1:19" x14ac:dyDescent="0.25">
      <c r="A238" s="91">
        <v>23</v>
      </c>
      <c r="B238" s="19">
        <f t="shared" si="8"/>
        <v>600</v>
      </c>
      <c r="C238" s="19">
        <f t="shared" si="8"/>
        <v>667</v>
      </c>
      <c r="D238" s="19">
        <f t="shared" si="8"/>
        <v>737</v>
      </c>
      <c r="E238" s="19">
        <f t="shared" si="8"/>
        <v>812</v>
      </c>
      <c r="F238" s="19">
        <f t="shared" si="8"/>
        <v>870.00000000000011</v>
      </c>
      <c r="G238" s="19">
        <f t="shared" si="8"/>
        <v>891</v>
      </c>
      <c r="H238" s="19">
        <f t="shared" si="8"/>
        <v>864</v>
      </c>
      <c r="I238" s="19">
        <f t="shared" si="8"/>
        <v>801.00000000000011</v>
      </c>
      <c r="J238" s="19">
        <f t="shared" si="8"/>
        <v>726</v>
      </c>
      <c r="K238" s="19">
        <f t="shared" si="8"/>
        <v>652.99999999999989</v>
      </c>
      <c r="L238" s="19">
        <f t="shared" si="8"/>
        <v>591</v>
      </c>
      <c r="M238" s="19">
        <f t="shared" si="8"/>
        <v>568.99999999999989</v>
      </c>
      <c r="S238">
        <v>31</v>
      </c>
    </row>
    <row r="239" spans="1:19" x14ac:dyDescent="0.25">
      <c r="A239" s="91">
        <v>24</v>
      </c>
      <c r="B239" s="19">
        <f t="shared" si="8"/>
        <v>602</v>
      </c>
      <c r="C239" s="19">
        <f t="shared" si="8"/>
        <v>669</v>
      </c>
      <c r="D239" s="19">
        <f t="shared" si="8"/>
        <v>739</v>
      </c>
      <c r="E239" s="19">
        <f t="shared" si="8"/>
        <v>814</v>
      </c>
      <c r="F239" s="19">
        <f t="shared" si="8"/>
        <v>871</v>
      </c>
      <c r="G239" s="19">
        <f t="shared" si="8"/>
        <v>891</v>
      </c>
      <c r="H239" s="19">
        <f t="shared" si="8"/>
        <v>862.00000000000011</v>
      </c>
      <c r="I239" s="19">
        <f t="shared" si="8"/>
        <v>799</v>
      </c>
      <c r="J239" s="19">
        <f t="shared" si="8"/>
        <v>723.99999999999989</v>
      </c>
      <c r="K239" s="19">
        <f t="shared" si="8"/>
        <v>651</v>
      </c>
      <c r="L239" s="19">
        <f t="shared" si="8"/>
        <v>590</v>
      </c>
      <c r="M239" s="19">
        <f t="shared" si="8"/>
        <v>568.99999999999989</v>
      </c>
      <c r="S239">
        <v>30</v>
      </c>
    </row>
    <row r="240" spans="1:19" x14ac:dyDescent="0.25">
      <c r="A240" s="91">
        <v>25</v>
      </c>
      <c r="B240" s="19">
        <f t="shared" si="8"/>
        <v>603.99999999999989</v>
      </c>
      <c r="C240" s="19">
        <f t="shared" si="8"/>
        <v>671.99999999999989</v>
      </c>
      <c r="D240" s="19">
        <f t="shared" si="8"/>
        <v>742.00000000000011</v>
      </c>
      <c r="E240" s="19">
        <f t="shared" si="8"/>
        <v>816</v>
      </c>
      <c r="F240" s="19">
        <f t="shared" si="8"/>
        <v>873</v>
      </c>
      <c r="G240" s="19">
        <f t="shared" si="8"/>
        <v>891</v>
      </c>
      <c r="H240" s="19">
        <f t="shared" si="8"/>
        <v>859.99999999999989</v>
      </c>
      <c r="I240" s="19">
        <f t="shared" si="8"/>
        <v>797</v>
      </c>
      <c r="J240" s="19">
        <f t="shared" si="8"/>
        <v>721</v>
      </c>
      <c r="K240" s="19">
        <f t="shared" si="8"/>
        <v>649</v>
      </c>
      <c r="L240" s="19">
        <f t="shared" si="8"/>
        <v>588</v>
      </c>
      <c r="M240" s="19">
        <f t="shared" si="8"/>
        <v>568.99999999999989</v>
      </c>
      <c r="S240">
        <v>31</v>
      </c>
    </row>
    <row r="241" spans="1:20" x14ac:dyDescent="0.25">
      <c r="A241" s="91">
        <v>26</v>
      </c>
      <c r="B241" s="19">
        <f t="shared" si="8"/>
        <v>606</v>
      </c>
      <c r="C241" s="19">
        <f>C165+C199</f>
        <v>674</v>
      </c>
      <c r="D241" s="19">
        <f>D165+D199</f>
        <v>744</v>
      </c>
      <c r="E241" s="19">
        <f>E165+E199</f>
        <v>819</v>
      </c>
      <c r="F241" s="19">
        <f t="shared" si="8"/>
        <v>874</v>
      </c>
      <c r="G241" s="19">
        <f t="shared" si="8"/>
        <v>891</v>
      </c>
      <c r="H241" s="19">
        <f t="shared" si="8"/>
        <v>859</v>
      </c>
      <c r="I241" s="19">
        <f t="shared" si="8"/>
        <v>794</v>
      </c>
      <c r="J241" s="19">
        <f t="shared" si="8"/>
        <v>719</v>
      </c>
      <c r="K241" s="19">
        <f t="shared" si="8"/>
        <v>646.00000000000011</v>
      </c>
      <c r="L241" s="19">
        <f t="shared" si="8"/>
        <v>587.00000000000011</v>
      </c>
      <c r="M241" s="19">
        <f t="shared" si="8"/>
        <v>568.99999999999989</v>
      </c>
      <c r="S241">
        <v>30</v>
      </c>
    </row>
    <row r="242" spans="1:20" x14ac:dyDescent="0.25">
      <c r="A242" s="91">
        <v>27</v>
      </c>
      <c r="B242" s="19">
        <f t="shared" si="8"/>
        <v>607</v>
      </c>
      <c r="C242" s="19">
        <f t="shared" si="8"/>
        <v>677</v>
      </c>
      <c r="D242" s="19">
        <f t="shared" si="8"/>
        <v>747</v>
      </c>
      <c r="E242" s="19">
        <f t="shared" si="8"/>
        <v>821</v>
      </c>
      <c r="F242" s="19">
        <f t="shared" si="8"/>
        <v>875</v>
      </c>
      <c r="G242" s="19">
        <f t="shared" si="8"/>
        <v>890</v>
      </c>
      <c r="H242" s="19">
        <f t="shared" si="8"/>
        <v>857</v>
      </c>
      <c r="I242" s="19">
        <f t="shared" si="8"/>
        <v>791.99999999999989</v>
      </c>
      <c r="J242" s="19">
        <f t="shared" si="8"/>
        <v>716</v>
      </c>
      <c r="K242" s="19">
        <f t="shared" si="8"/>
        <v>644</v>
      </c>
      <c r="L242" s="19">
        <f t="shared" si="8"/>
        <v>584.99999999999989</v>
      </c>
      <c r="M242" s="19">
        <f t="shared" si="8"/>
        <v>570.00000000000011</v>
      </c>
      <c r="S242">
        <v>31</v>
      </c>
    </row>
    <row r="243" spans="1:20" x14ac:dyDescent="0.25">
      <c r="A243" s="91">
        <v>28</v>
      </c>
      <c r="B243" s="19">
        <f t="shared" si="8"/>
        <v>609</v>
      </c>
      <c r="C243" s="19">
        <f t="shared" si="8"/>
        <v>679</v>
      </c>
      <c r="D243" s="19">
        <f t="shared" si="8"/>
        <v>748.99999999999989</v>
      </c>
      <c r="E243" s="19">
        <f t="shared" si="8"/>
        <v>823</v>
      </c>
      <c r="F243" s="19">
        <f t="shared" si="8"/>
        <v>876</v>
      </c>
      <c r="G243" s="19">
        <f t="shared" si="8"/>
        <v>890</v>
      </c>
      <c r="H243" s="19">
        <f t="shared" si="8"/>
        <v>855</v>
      </c>
      <c r="I243" s="19">
        <f t="shared" si="8"/>
        <v>789</v>
      </c>
      <c r="J243" s="19">
        <f t="shared" si="8"/>
        <v>713.99999999999989</v>
      </c>
      <c r="K243" s="19">
        <f t="shared" si="8"/>
        <v>642</v>
      </c>
      <c r="L243" s="19">
        <f t="shared" si="8"/>
        <v>584</v>
      </c>
      <c r="M243" s="19">
        <f t="shared" si="8"/>
        <v>570.00000000000011</v>
      </c>
      <c r="S243">
        <v>31</v>
      </c>
    </row>
    <row r="244" spans="1:20" x14ac:dyDescent="0.25">
      <c r="A244" s="91">
        <v>29</v>
      </c>
      <c r="B244" s="19">
        <f t="shared" si="8"/>
        <v>611</v>
      </c>
      <c r="C244" s="19">
        <f t="shared" si="8"/>
        <v>0</v>
      </c>
      <c r="D244" s="19">
        <f t="shared" si="8"/>
        <v>752</v>
      </c>
      <c r="E244" s="19">
        <f t="shared" si="8"/>
        <v>824.99999999999989</v>
      </c>
      <c r="F244" s="19">
        <f t="shared" si="8"/>
        <v>878.00000000000011</v>
      </c>
      <c r="G244" s="19">
        <f t="shared" si="8"/>
        <v>889</v>
      </c>
      <c r="H244" s="19">
        <f t="shared" si="8"/>
        <v>853.00000000000011</v>
      </c>
      <c r="I244" s="19">
        <f t="shared" si="8"/>
        <v>787</v>
      </c>
      <c r="J244" s="19">
        <f t="shared" si="8"/>
        <v>711</v>
      </c>
      <c r="K244" s="19">
        <f t="shared" si="8"/>
        <v>640</v>
      </c>
      <c r="L244" s="19">
        <f t="shared" si="8"/>
        <v>583</v>
      </c>
      <c r="M244" s="19">
        <f t="shared" si="8"/>
        <v>571</v>
      </c>
      <c r="S244">
        <v>30</v>
      </c>
    </row>
    <row r="245" spans="1:20" x14ac:dyDescent="0.25">
      <c r="A245" s="91">
        <v>30</v>
      </c>
      <c r="B245" s="19">
        <f t="shared" si="8"/>
        <v>613.00000000000011</v>
      </c>
      <c r="C245" s="19">
        <f t="shared" si="8"/>
        <v>0</v>
      </c>
      <c r="D245" s="19">
        <f t="shared" si="8"/>
        <v>754</v>
      </c>
      <c r="E245" s="19">
        <f t="shared" si="8"/>
        <v>827.00000000000011</v>
      </c>
      <c r="F245" s="19">
        <f t="shared" si="8"/>
        <v>879</v>
      </c>
      <c r="G245" s="19">
        <f t="shared" si="8"/>
        <v>889</v>
      </c>
      <c r="H245" s="19">
        <f t="shared" si="8"/>
        <v>851.99999999999989</v>
      </c>
      <c r="I245" s="19">
        <f t="shared" si="8"/>
        <v>785.00000000000011</v>
      </c>
      <c r="J245" s="19">
        <f t="shared" si="8"/>
        <v>709</v>
      </c>
      <c r="K245" s="19">
        <f t="shared" si="8"/>
        <v>636.99999999999989</v>
      </c>
      <c r="L245" s="19">
        <f t="shared" si="8"/>
        <v>582</v>
      </c>
      <c r="M245" s="19">
        <f t="shared" si="8"/>
        <v>571</v>
      </c>
      <c r="S245">
        <v>31</v>
      </c>
    </row>
    <row r="246" spans="1:20" x14ac:dyDescent="0.25">
      <c r="A246" s="91">
        <v>31</v>
      </c>
      <c r="B246" s="18">
        <f t="shared" si="8"/>
        <v>615</v>
      </c>
      <c r="C246" s="18">
        <f t="shared" si="8"/>
        <v>0</v>
      </c>
      <c r="D246" s="18">
        <f t="shared" si="8"/>
        <v>756.99999999999989</v>
      </c>
      <c r="E246" s="18">
        <f t="shared" si="8"/>
        <v>0</v>
      </c>
      <c r="F246" s="18">
        <f t="shared" si="8"/>
        <v>880</v>
      </c>
      <c r="G246" s="18">
        <f t="shared" si="8"/>
        <v>0</v>
      </c>
      <c r="H246" s="18">
        <f t="shared" si="8"/>
        <v>850</v>
      </c>
      <c r="I246" s="18">
        <f t="shared" si="8"/>
        <v>782</v>
      </c>
      <c r="J246" s="18">
        <f t="shared" si="8"/>
        <v>0</v>
      </c>
      <c r="K246" s="18">
        <f t="shared" si="8"/>
        <v>635</v>
      </c>
      <c r="L246" s="18">
        <f t="shared" si="8"/>
        <v>0</v>
      </c>
      <c r="M246" s="18">
        <f t="shared" si="8"/>
        <v>572</v>
      </c>
      <c r="S246">
        <v>30</v>
      </c>
    </row>
    <row r="247" spans="1:20" x14ac:dyDescent="0.25">
      <c r="B247" s="19"/>
      <c r="C247" s="19"/>
      <c r="D247" s="19"/>
      <c r="E247" s="19"/>
      <c r="F247" s="19"/>
      <c r="G247" s="19"/>
      <c r="H247" s="19"/>
      <c r="I247" s="19"/>
      <c r="J247" s="19"/>
      <c r="K247" s="19"/>
      <c r="L247" s="19"/>
      <c r="M247" s="19"/>
      <c r="S247">
        <v>31</v>
      </c>
    </row>
    <row r="248" spans="1:20" x14ac:dyDescent="0.25">
      <c r="A248" t="s">
        <v>141</v>
      </c>
      <c r="B248" s="19">
        <f>SUM(B216:B247)</f>
        <v>18309</v>
      </c>
      <c r="C248" s="19">
        <f t="shared" ref="C248:M248" si="9">SUM(C216:C247)</f>
        <v>18124</v>
      </c>
      <c r="D248" s="19">
        <f t="shared" si="9"/>
        <v>22297</v>
      </c>
      <c r="E248" s="19">
        <f t="shared" si="9"/>
        <v>23821</v>
      </c>
      <c r="F248" s="19">
        <f t="shared" si="9"/>
        <v>26577</v>
      </c>
      <c r="G248" s="19">
        <f t="shared" si="9"/>
        <v>26661</v>
      </c>
      <c r="H248" s="19">
        <f t="shared" si="9"/>
        <v>27038</v>
      </c>
      <c r="I248" s="19">
        <f t="shared" si="9"/>
        <v>25306</v>
      </c>
      <c r="J248" s="19">
        <f t="shared" si="9"/>
        <v>22337</v>
      </c>
      <c r="K248" s="19">
        <f t="shared" si="9"/>
        <v>20772</v>
      </c>
      <c r="L248" s="19">
        <f t="shared" si="9"/>
        <v>18148</v>
      </c>
      <c r="M248" s="18">
        <f t="shared" si="9"/>
        <v>17724</v>
      </c>
    </row>
    <row r="249" spans="1:20" x14ac:dyDescent="0.25">
      <c r="Q249" s="21">
        <f>SUM(B216:M246)</f>
        <v>267114</v>
      </c>
      <c r="S249">
        <f>SUM(S236:S248)</f>
        <v>365</v>
      </c>
      <c r="T249" s="21">
        <f>Q249/S249</f>
        <v>731.8191780821918</v>
      </c>
    </row>
    <row r="250" spans="1:20" x14ac:dyDescent="0.25">
      <c r="A250" t="s">
        <v>142</v>
      </c>
      <c r="B250" s="19"/>
      <c r="C250" s="19"/>
      <c r="D250" s="19"/>
      <c r="E250" s="19"/>
      <c r="F250" s="19"/>
      <c r="G250" s="19"/>
      <c r="H250" s="19"/>
      <c r="I250" s="19"/>
      <c r="J250" s="19"/>
      <c r="K250" s="19"/>
      <c r="L250" s="19"/>
      <c r="M250" s="19">
        <f>SUM(B248:M248)</f>
        <v>267114</v>
      </c>
    </row>
    <row r="251" spans="1:20" x14ac:dyDescent="0.25">
      <c r="A251" t="s">
        <v>143</v>
      </c>
      <c r="B251" s="21"/>
      <c r="M251" s="13">
        <f>M253-M250</f>
        <v>258486</v>
      </c>
    </row>
    <row r="252" spans="1:20" x14ac:dyDescent="0.25">
      <c r="B252" s="21"/>
    </row>
    <row r="253" spans="1:20" ht="15.75" thickBot="1" x14ac:dyDescent="0.3">
      <c r="A253" t="s">
        <v>144</v>
      </c>
      <c r="B253" s="21"/>
      <c r="M253" s="33">
        <v>525600</v>
      </c>
    </row>
    <row r="254" spans="1:20" ht="15.75" thickTop="1" x14ac:dyDescent="0.25"/>
    <row r="255" spans="1:20" ht="15.75" thickBot="1" x14ac:dyDescent="0.3">
      <c r="A255" t="s">
        <v>145</v>
      </c>
      <c r="M255" s="78">
        <f>M250/M253</f>
        <v>0.50820776255707767</v>
      </c>
    </row>
    <row r="256" spans="1:20" ht="16.5" thickTop="1" thickBot="1" x14ac:dyDescent="0.3">
      <c r="A256" t="s">
        <v>146</v>
      </c>
      <c r="M256" s="93">
        <f>M251/M253</f>
        <v>0.49179223744292239</v>
      </c>
    </row>
    <row r="257" ht="15.75" thickTop="1" x14ac:dyDescent="0.25"/>
  </sheetData>
  <pageMargins left="0.7" right="0.7" top="0.75" bottom="0.75" header="0.3" footer="0.3"/>
  <pageSetup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8"/>
  <sheetViews>
    <sheetView workbookViewId="0"/>
  </sheetViews>
  <sheetFormatPr defaultRowHeight="15" x14ac:dyDescent="0.25"/>
  <cols>
    <col min="2" max="2" width="2" customWidth="1"/>
    <col min="3" max="3" width="11.140625" customWidth="1"/>
    <col min="4" max="4" width="12.5703125" customWidth="1"/>
    <col min="6" max="6" width="2" customWidth="1"/>
    <col min="7" max="7" width="10.140625" bestFit="1" customWidth="1"/>
    <col min="8" max="8" width="2" customWidth="1"/>
    <col min="9" max="9" width="10.140625" bestFit="1" customWidth="1"/>
    <col min="10" max="10" width="2" customWidth="1"/>
    <col min="11" max="11" width="11" bestFit="1" customWidth="1"/>
    <col min="12" max="12" width="2" customWidth="1"/>
    <col min="13" max="13" width="2.28515625" customWidth="1"/>
    <col min="14" max="14" width="12" customWidth="1"/>
  </cols>
  <sheetData>
    <row r="1" spans="2:14" x14ac:dyDescent="0.25">
      <c r="N1" s="91" t="s">
        <v>149</v>
      </c>
    </row>
    <row r="2" spans="2:14" x14ac:dyDescent="0.25">
      <c r="N2" s="91" t="s">
        <v>0</v>
      </c>
    </row>
    <row r="3" spans="2:14" ht="15.75" x14ac:dyDescent="0.25">
      <c r="B3" s="71"/>
      <c r="C3" s="200" t="s">
        <v>82</v>
      </c>
      <c r="D3" s="200"/>
      <c r="E3" s="200"/>
      <c r="F3" s="200"/>
      <c r="G3" s="200"/>
      <c r="H3" s="200"/>
      <c r="I3" s="200"/>
      <c r="J3" s="200"/>
      <c r="K3" s="200"/>
      <c r="L3" s="72"/>
      <c r="M3" s="46"/>
      <c r="N3" s="46"/>
    </row>
    <row r="4" spans="2:14" x14ac:dyDescent="0.25">
      <c r="B4" s="1"/>
      <c r="C4" s="2"/>
      <c r="D4" s="2"/>
      <c r="E4" s="2"/>
      <c r="F4" s="2"/>
      <c r="G4" s="2"/>
      <c r="H4" s="2"/>
      <c r="I4" s="15"/>
      <c r="J4" s="6"/>
      <c r="K4" s="6"/>
      <c r="L4" s="50"/>
      <c r="M4" s="6"/>
      <c r="N4" s="6"/>
    </row>
    <row r="5" spans="2:14" x14ac:dyDescent="0.25">
      <c r="B5" s="1"/>
      <c r="C5" s="2" t="s">
        <v>33</v>
      </c>
      <c r="D5" s="2"/>
      <c r="E5" s="2"/>
      <c r="F5" s="2"/>
      <c r="G5" s="152"/>
      <c r="H5" s="2"/>
      <c r="J5" s="65"/>
      <c r="K5" s="152" t="str">
        <f>'Lead Schedule Rate Calculations'!G5</f>
        <v>Holophane</v>
      </c>
      <c r="L5" s="41"/>
      <c r="M5" s="2"/>
      <c r="N5" s="2"/>
    </row>
    <row r="6" spans="2:14" x14ac:dyDescent="0.25">
      <c r="B6" s="1"/>
      <c r="C6" s="2"/>
      <c r="D6" s="2"/>
      <c r="E6" s="2"/>
      <c r="F6" s="2"/>
      <c r="G6" s="152"/>
      <c r="H6" s="2"/>
      <c r="J6" s="154"/>
      <c r="K6" s="153" t="str">
        <f>'Lead Schedule Rate Calculations'!G6</f>
        <v>LED</v>
      </c>
      <c r="L6" s="41"/>
      <c r="M6" s="6"/>
      <c r="N6" s="6"/>
    </row>
    <row r="7" spans="2:14" x14ac:dyDescent="0.25">
      <c r="B7" s="1"/>
      <c r="C7" s="2" t="s">
        <v>30</v>
      </c>
      <c r="D7" s="2"/>
      <c r="E7" s="2"/>
      <c r="F7" s="2"/>
      <c r="G7" s="8"/>
      <c r="H7" s="2"/>
      <c r="J7" s="8"/>
      <c r="K7" s="51">
        <f>'Lead Schedule Rate Calculations'!G7</f>
        <v>66</v>
      </c>
      <c r="L7" s="52"/>
      <c r="M7" s="8"/>
      <c r="N7" s="8"/>
    </row>
    <row r="8" spans="2:14" x14ac:dyDescent="0.25">
      <c r="B8" s="1"/>
      <c r="C8" s="2" t="s">
        <v>31</v>
      </c>
      <c r="D8" s="2"/>
      <c r="E8" s="2"/>
      <c r="F8" s="2"/>
      <c r="G8" s="8"/>
      <c r="H8" s="2"/>
      <c r="J8" s="8"/>
      <c r="K8" s="9">
        <f>'Lead Schedule Rate Calculations'!G8</f>
        <v>6689</v>
      </c>
      <c r="L8" s="52"/>
      <c r="M8" s="8"/>
      <c r="N8" s="8"/>
    </row>
    <row r="9" spans="2:14" x14ac:dyDescent="0.25">
      <c r="B9" s="1"/>
      <c r="C9" s="2"/>
      <c r="D9" s="2"/>
      <c r="E9" s="2"/>
      <c r="F9" s="2"/>
      <c r="G9" s="2"/>
      <c r="H9" s="2"/>
      <c r="J9" s="2"/>
      <c r="K9" s="2"/>
      <c r="L9" s="41"/>
      <c r="M9" s="2"/>
      <c r="N9" s="2"/>
    </row>
    <row r="10" spans="2:14" x14ac:dyDescent="0.25">
      <c r="B10" s="1"/>
      <c r="C10" s="2" t="s">
        <v>85</v>
      </c>
      <c r="D10" s="2"/>
      <c r="E10" s="2" t="s">
        <v>180</v>
      </c>
      <c r="F10" s="2"/>
      <c r="G10" s="10"/>
      <c r="H10" s="2"/>
      <c r="J10" s="27"/>
      <c r="K10" s="27">
        <f>K33</f>
        <v>2712.9954895629635</v>
      </c>
      <c r="L10" s="58"/>
      <c r="M10" s="27"/>
      <c r="N10" s="27"/>
    </row>
    <row r="11" spans="2:14" x14ac:dyDescent="0.25">
      <c r="B11" s="1"/>
      <c r="C11" s="2" t="s">
        <v>84</v>
      </c>
      <c r="D11" s="2"/>
      <c r="E11" s="2" t="s">
        <v>181</v>
      </c>
      <c r="F11" s="2"/>
      <c r="G11" s="150"/>
      <c r="H11" s="2"/>
      <c r="J11" s="2"/>
      <c r="K11" s="70">
        <f>'Sch. B  pg 2'!I25</f>
        <v>7.6881280555934184E-2</v>
      </c>
      <c r="L11" s="41"/>
      <c r="M11" s="67"/>
      <c r="N11" s="2"/>
    </row>
    <row r="12" spans="2:14" x14ac:dyDescent="0.25">
      <c r="B12" s="1"/>
      <c r="C12" s="2"/>
      <c r="D12" s="2"/>
      <c r="E12" s="2"/>
      <c r="F12" s="2"/>
      <c r="G12" s="2"/>
      <c r="H12" s="2"/>
      <c r="J12" s="2"/>
      <c r="K12" s="2"/>
      <c r="L12" s="41"/>
      <c r="M12" s="2"/>
      <c r="N12" s="2"/>
    </row>
    <row r="13" spans="2:14" ht="15.75" thickBot="1" x14ac:dyDescent="0.3">
      <c r="B13" s="1"/>
      <c r="C13" s="2" t="s">
        <v>83</v>
      </c>
      <c r="D13" s="2"/>
      <c r="E13" s="2"/>
      <c r="F13" s="2"/>
      <c r="G13" s="27"/>
      <c r="H13" s="2"/>
      <c r="J13" s="2"/>
      <c r="K13" s="68">
        <f>K10*K11</f>
        <v>208.57856738007422</v>
      </c>
      <c r="L13" s="41"/>
      <c r="M13" s="27"/>
      <c r="N13" s="2"/>
    </row>
    <row r="14" spans="2:14" ht="15.75" thickTop="1" x14ac:dyDescent="0.25">
      <c r="B14" s="1"/>
      <c r="C14" s="2"/>
      <c r="D14" s="2"/>
      <c r="E14" s="2"/>
      <c r="F14" s="2"/>
      <c r="G14" s="2"/>
      <c r="H14" s="2"/>
      <c r="I14" s="2"/>
      <c r="J14" s="2"/>
      <c r="K14" s="2"/>
      <c r="L14" s="41"/>
      <c r="M14" s="2"/>
      <c r="N14" s="2"/>
    </row>
    <row r="15" spans="2:14" ht="75" customHeight="1" x14ac:dyDescent="0.25">
      <c r="B15" s="1"/>
      <c r="C15" s="201" t="s">
        <v>179</v>
      </c>
      <c r="D15" s="201"/>
      <c r="E15" s="201"/>
      <c r="F15" s="201"/>
      <c r="G15" s="201"/>
      <c r="H15" s="201"/>
      <c r="I15" s="201"/>
      <c r="J15" s="201"/>
      <c r="K15" s="201"/>
      <c r="L15" s="145"/>
      <c r="M15" s="69"/>
      <c r="N15" s="4"/>
    </row>
    <row r="16" spans="2:14" ht="14.45" customHeight="1" x14ac:dyDescent="0.25">
      <c r="B16" s="42"/>
      <c r="C16" s="146"/>
      <c r="D16" s="146"/>
      <c r="E16" s="146"/>
      <c r="F16" s="146"/>
      <c r="G16" s="146"/>
      <c r="H16" s="146"/>
      <c r="I16" s="146"/>
      <c r="J16" s="146"/>
      <c r="K16" s="146"/>
      <c r="L16" s="73"/>
      <c r="M16" s="69"/>
      <c r="N16" s="4"/>
    </row>
    <row r="18" spans="2:12" ht="15.75" x14ac:dyDescent="0.25">
      <c r="B18" s="71"/>
      <c r="C18" s="200" t="s">
        <v>92</v>
      </c>
      <c r="D18" s="200"/>
      <c r="E18" s="200"/>
      <c r="F18" s="200"/>
      <c r="G18" s="200"/>
      <c r="H18" s="200"/>
      <c r="I18" s="200"/>
      <c r="J18" s="200"/>
      <c r="K18" s="200"/>
      <c r="L18" s="75"/>
    </row>
    <row r="19" spans="2:12" x14ac:dyDescent="0.25">
      <c r="B19" s="1"/>
      <c r="C19" s="5"/>
      <c r="D19" s="5"/>
      <c r="E19" s="5"/>
      <c r="F19" s="5"/>
      <c r="G19" s="5"/>
      <c r="H19" s="5"/>
      <c r="I19" s="5"/>
      <c r="J19" s="5"/>
      <c r="K19" s="5"/>
      <c r="L19" s="41"/>
    </row>
    <row r="20" spans="2:12" x14ac:dyDescent="0.25">
      <c r="B20" s="1"/>
      <c r="C20" s="2" t="s">
        <v>33</v>
      </c>
      <c r="D20" s="2"/>
      <c r="E20" s="2"/>
      <c r="F20" s="2"/>
      <c r="G20" s="5"/>
      <c r="H20" s="2"/>
      <c r="I20" s="5"/>
      <c r="J20" s="2"/>
      <c r="K20" s="5" t="str">
        <f>'Lead Schedule Rate Calculations'!G5</f>
        <v>Holophane</v>
      </c>
      <c r="L20" s="41"/>
    </row>
    <row r="21" spans="2:12" x14ac:dyDescent="0.25">
      <c r="B21" s="1"/>
      <c r="C21" s="2"/>
      <c r="D21" s="2"/>
      <c r="E21" s="2"/>
      <c r="F21" s="2"/>
      <c r="G21" s="5"/>
      <c r="H21" s="2"/>
      <c r="I21" s="5"/>
      <c r="J21" s="6"/>
      <c r="K21" s="14" t="str">
        <f>'Lead Schedule Rate Calculations'!G6</f>
        <v>LED</v>
      </c>
      <c r="L21" s="41"/>
    </row>
    <row r="22" spans="2:12" x14ac:dyDescent="0.25">
      <c r="B22" s="1"/>
      <c r="C22" s="2" t="s">
        <v>30</v>
      </c>
      <c r="D22" s="2"/>
      <c r="E22" s="2"/>
      <c r="F22" s="2"/>
      <c r="G22" s="2"/>
      <c r="H22" s="2"/>
      <c r="I22" s="2"/>
      <c r="J22" s="2"/>
      <c r="K22" s="2">
        <f>'Lead Schedule Rate Calculations'!G7</f>
        <v>66</v>
      </c>
      <c r="L22" s="41"/>
    </row>
    <row r="23" spans="2:12" x14ac:dyDescent="0.25">
      <c r="B23" s="1"/>
      <c r="C23" s="2" t="s">
        <v>31</v>
      </c>
      <c r="D23" s="2"/>
      <c r="E23" s="2"/>
      <c r="F23" s="2"/>
      <c r="G23" s="2"/>
      <c r="H23" s="2"/>
      <c r="I23" s="2"/>
      <c r="J23" s="2"/>
      <c r="K23" s="13">
        <f>'Lead Schedule Rate Calculations'!G8</f>
        <v>6689</v>
      </c>
      <c r="L23" s="41"/>
    </row>
    <row r="24" spans="2:12" ht="7.15" customHeight="1" x14ac:dyDescent="0.25">
      <c r="B24" s="1"/>
      <c r="C24" s="2"/>
      <c r="D24" s="2"/>
      <c r="E24" s="2"/>
      <c r="F24" s="2"/>
      <c r="G24" s="2"/>
      <c r="H24" s="2"/>
      <c r="I24" s="2"/>
      <c r="J24" s="2"/>
      <c r="K24" s="2"/>
      <c r="L24" s="41"/>
    </row>
    <row r="25" spans="2:12" x14ac:dyDescent="0.25">
      <c r="B25" s="1"/>
      <c r="C25" s="2" t="s">
        <v>86</v>
      </c>
      <c r="D25" s="2"/>
      <c r="E25" s="2"/>
      <c r="F25" s="2"/>
      <c r="G25" s="2"/>
      <c r="H25" s="2"/>
      <c r="I25" s="2"/>
      <c r="J25" s="2"/>
      <c r="K25" s="2"/>
      <c r="L25" s="41"/>
    </row>
    <row r="26" spans="2:12" x14ac:dyDescent="0.25">
      <c r="B26" s="1"/>
      <c r="C26" s="2" t="s">
        <v>93</v>
      </c>
      <c r="D26" s="2"/>
      <c r="E26" s="2" t="s">
        <v>165</v>
      </c>
      <c r="F26" s="2"/>
      <c r="G26" s="10"/>
      <c r="H26" s="2"/>
      <c r="I26" s="27"/>
      <c r="J26" s="2"/>
      <c r="K26" s="27">
        <f>'Sch.D '!G19</f>
        <v>2199.2561999999998</v>
      </c>
      <c r="L26" s="41"/>
    </row>
    <row r="27" spans="2:12" x14ac:dyDescent="0.25">
      <c r="B27" s="1"/>
      <c r="C27" s="2" t="s">
        <v>87</v>
      </c>
      <c r="D27" s="2"/>
      <c r="E27" s="2"/>
      <c r="F27" s="2"/>
      <c r="G27" s="79"/>
      <c r="H27" s="2"/>
      <c r="I27" s="79"/>
      <c r="J27" s="79"/>
      <c r="K27" s="79">
        <v>10</v>
      </c>
      <c r="L27" s="41"/>
    </row>
    <row r="28" spans="2:12" x14ac:dyDescent="0.25">
      <c r="B28" s="1"/>
      <c r="C28" s="2" t="s">
        <v>94</v>
      </c>
      <c r="D28" s="2"/>
      <c r="E28" s="2" t="s">
        <v>95</v>
      </c>
      <c r="F28" s="2"/>
      <c r="G28" s="79"/>
      <c r="H28" s="2"/>
      <c r="I28" s="79"/>
      <c r="J28" s="79"/>
      <c r="K28" s="79">
        <f>K43</f>
        <v>78.180000000000007</v>
      </c>
      <c r="L28" s="41"/>
    </row>
    <row r="29" spans="2:12" x14ac:dyDescent="0.25">
      <c r="B29" s="1"/>
      <c r="C29" s="2" t="s">
        <v>96</v>
      </c>
      <c r="D29" s="2"/>
      <c r="E29" s="2" t="s">
        <v>97</v>
      </c>
      <c r="F29" s="2"/>
      <c r="G29" s="79"/>
      <c r="H29" s="2"/>
      <c r="I29" s="79"/>
      <c r="J29" s="79"/>
      <c r="K29" s="79">
        <f>K52</f>
        <v>178.41495041682637</v>
      </c>
      <c r="L29" s="41"/>
    </row>
    <row r="30" spans="2:12" x14ac:dyDescent="0.25">
      <c r="B30" s="1"/>
      <c r="C30" s="2" t="s">
        <v>98</v>
      </c>
      <c r="D30" s="2"/>
      <c r="E30" s="2" t="s">
        <v>99</v>
      </c>
      <c r="F30" s="2"/>
      <c r="G30" s="22"/>
      <c r="H30" s="2"/>
      <c r="I30" s="79"/>
      <c r="J30" s="79"/>
      <c r="K30" s="79">
        <f>K61</f>
        <v>192.18433914613738</v>
      </c>
      <c r="L30" s="41"/>
    </row>
    <row r="31" spans="2:12" x14ac:dyDescent="0.25">
      <c r="B31" s="1"/>
      <c r="C31" s="2" t="s">
        <v>100</v>
      </c>
      <c r="D31" s="2"/>
      <c r="E31" s="2" t="s">
        <v>101</v>
      </c>
      <c r="F31" s="2"/>
      <c r="G31" s="79"/>
      <c r="H31" s="2"/>
      <c r="I31" s="79"/>
      <c r="J31" s="79"/>
      <c r="K31" s="79">
        <f>K74</f>
        <v>54.96</v>
      </c>
      <c r="L31" s="41"/>
    </row>
    <row r="32" spans="2:12" ht="7.15" customHeight="1" x14ac:dyDescent="0.25">
      <c r="B32" s="1"/>
      <c r="C32" s="2"/>
      <c r="D32" s="2"/>
      <c r="E32" s="2"/>
      <c r="F32" s="2"/>
      <c r="G32" s="2"/>
      <c r="H32" s="2"/>
      <c r="I32" s="2"/>
      <c r="J32" s="2"/>
      <c r="K32" s="2"/>
      <c r="L32" s="41"/>
    </row>
    <row r="33" spans="2:12" x14ac:dyDescent="0.25">
      <c r="B33" s="1"/>
      <c r="C33" s="2" t="s">
        <v>88</v>
      </c>
      <c r="D33" s="2"/>
      <c r="E33" s="2"/>
      <c r="F33" s="2"/>
      <c r="G33" s="10"/>
      <c r="H33" s="2"/>
      <c r="I33" s="10"/>
      <c r="J33" s="2"/>
      <c r="K33" s="10">
        <f>SUM(K26:K31)</f>
        <v>2712.9954895629635</v>
      </c>
      <c r="L33" s="41"/>
    </row>
    <row r="34" spans="2:12" x14ac:dyDescent="0.25">
      <c r="B34" s="1"/>
      <c r="C34" s="2" t="s">
        <v>89</v>
      </c>
      <c r="D34" s="2"/>
      <c r="E34" s="2" t="s">
        <v>90</v>
      </c>
      <c r="F34" s="2"/>
      <c r="G34" s="142"/>
      <c r="H34" s="2"/>
      <c r="I34" s="82"/>
      <c r="J34" s="82"/>
      <c r="K34" s="192">
        <v>5.33E-2</v>
      </c>
      <c r="L34" s="41"/>
    </row>
    <row r="35" spans="2:12" ht="7.15" customHeight="1" x14ac:dyDescent="0.25">
      <c r="B35" s="1"/>
      <c r="C35" s="2"/>
      <c r="D35" s="2"/>
      <c r="E35" s="2"/>
      <c r="F35" s="2"/>
      <c r="G35" s="2"/>
      <c r="H35" s="2"/>
      <c r="I35" s="2"/>
      <c r="J35" s="2"/>
      <c r="K35" s="2"/>
      <c r="L35" s="41"/>
    </row>
    <row r="36" spans="2:12" ht="15.75" thickBot="1" x14ac:dyDescent="0.3">
      <c r="B36" s="1"/>
      <c r="C36" s="2" t="s">
        <v>91</v>
      </c>
      <c r="D36" s="2"/>
      <c r="E36" s="2"/>
      <c r="F36" s="2"/>
      <c r="G36" s="27"/>
      <c r="H36" s="2"/>
      <c r="I36" s="27"/>
      <c r="J36" s="2"/>
      <c r="K36" s="68">
        <f>K33*K34*100%</f>
        <v>144.60265959370597</v>
      </c>
      <c r="L36" s="41"/>
    </row>
    <row r="37" spans="2:12" ht="8.4499999999999993" customHeight="1" thickTop="1" x14ac:dyDescent="0.25">
      <c r="B37" s="1"/>
      <c r="C37" s="2"/>
      <c r="D37" s="2"/>
      <c r="E37" s="2"/>
      <c r="F37" s="2"/>
      <c r="G37" s="2"/>
      <c r="H37" s="2"/>
      <c r="I37" s="2"/>
      <c r="J37" s="2"/>
      <c r="K37" s="2"/>
      <c r="L37" s="41"/>
    </row>
    <row r="38" spans="2:12" x14ac:dyDescent="0.25">
      <c r="B38" s="1"/>
      <c r="C38" s="80" t="s">
        <v>66</v>
      </c>
      <c r="D38" s="2"/>
      <c r="E38" s="2"/>
      <c r="F38" s="2"/>
      <c r="G38" s="2"/>
      <c r="H38" s="2"/>
      <c r="I38" s="2"/>
      <c r="J38" s="2"/>
      <c r="K38" s="2"/>
      <c r="L38" s="41"/>
    </row>
    <row r="39" spans="2:12" x14ac:dyDescent="0.25">
      <c r="B39" s="1"/>
      <c r="C39" s="2" t="s">
        <v>102</v>
      </c>
      <c r="D39" s="2"/>
      <c r="E39" s="2"/>
      <c r="F39" s="2"/>
      <c r="G39" s="2"/>
      <c r="H39" s="2"/>
      <c r="I39" s="2"/>
      <c r="J39" s="2"/>
      <c r="K39" s="27">
        <v>39.090000000000003</v>
      </c>
      <c r="L39" s="41"/>
    </row>
    <row r="40" spans="2:12" x14ac:dyDescent="0.25">
      <c r="B40" s="1"/>
      <c r="C40" s="2" t="s">
        <v>103</v>
      </c>
      <c r="D40" s="2"/>
      <c r="E40" s="2"/>
      <c r="F40" s="2"/>
      <c r="G40" s="2"/>
      <c r="H40" s="2"/>
      <c r="I40" s="2"/>
      <c r="J40" s="2"/>
      <c r="K40" s="27"/>
      <c r="L40" s="41"/>
    </row>
    <row r="41" spans="2:12" x14ac:dyDescent="0.25">
      <c r="B41" s="1"/>
      <c r="C41" s="2" t="s">
        <v>168</v>
      </c>
      <c r="D41" s="2"/>
      <c r="E41" s="2"/>
      <c r="F41" s="2"/>
      <c r="G41" s="2"/>
      <c r="H41" s="2"/>
      <c r="I41" s="2"/>
      <c r="J41" s="2"/>
      <c r="K41" s="13">
        <v>2</v>
      </c>
      <c r="L41" s="41"/>
    </row>
    <row r="42" spans="2:12" ht="9" customHeight="1" x14ac:dyDescent="0.25">
      <c r="B42" s="1"/>
      <c r="C42" s="2"/>
      <c r="D42" s="2" t="s">
        <v>7</v>
      </c>
      <c r="E42" s="2"/>
      <c r="F42" s="2"/>
      <c r="G42" s="2"/>
      <c r="H42" s="2"/>
      <c r="I42" s="2"/>
      <c r="J42" s="2"/>
      <c r="K42" s="2"/>
      <c r="L42" s="41"/>
    </row>
    <row r="43" spans="2:12" ht="15.75" thickBot="1" x14ac:dyDescent="0.3">
      <c r="B43" s="1"/>
      <c r="C43" s="2" t="s">
        <v>104</v>
      </c>
      <c r="D43" s="2"/>
      <c r="E43" s="2"/>
      <c r="F43" s="2"/>
      <c r="G43" s="2"/>
      <c r="H43" s="2"/>
      <c r="I43" s="2"/>
      <c r="J43" s="2"/>
      <c r="K43" s="76">
        <f>K39*K41</f>
        <v>78.180000000000007</v>
      </c>
      <c r="L43" s="41"/>
    </row>
    <row r="44" spans="2:12" ht="7.15" customHeight="1" thickTop="1" x14ac:dyDescent="0.25">
      <c r="B44" s="1"/>
      <c r="C44" s="2"/>
      <c r="D44" s="2"/>
      <c r="E44" s="2"/>
      <c r="F44" s="2"/>
      <c r="G44" s="2"/>
      <c r="H44" s="2"/>
      <c r="I44" s="2"/>
      <c r="J44" s="2"/>
      <c r="K44" s="2"/>
      <c r="L44" s="41"/>
    </row>
    <row r="45" spans="2:12" x14ac:dyDescent="0.25">
      <c r="B45" s="1"/>
      <c r="C45" s="80" t="s">
        <v>73</v>
      </c>
      <c r="D45" s="2"/>
      <c r="E45" s="2"/>
      <c r="F45" s="2"/>
      <c r="G45" s="2"/>
      <c r="H45" s="2"/>
      <c r="I45" s="2"/>
      <c r="J45" s="2"/>
      <c r="K45" s="2"/>
      <c r="L45" s="41"/>
    </row>
    <row r="46" spans="2:12" x14ac:dyDescent="0.25">
      <c r="B46" s="1"/>
      <c r="C46" s="2" t="s">
        <v>105</v>
      </c>
      <c r="D46" s="2"/>
      <c r="E46" s="2"/>
      <c r="F46" s="2"/>
      <c r="G46" s="2"/>
      <c r="H46" s="2"/>
      <c r="I46" s="2"/>
      <c r="J46" s="2"/>
      <c r="K46" s="81">
        <v>2423488</v>
      </c>
      <c r="L46" s="41"/>
    </row>
    <row r="47" spans="2:12" x14ac:dyDescent="0.25">
      <c r="B47" s="1"/>
      <c r="C47" s="2" t="s">
        <v>106</v>
      </c>
      <c r="D47" s="2"/>
      <c r="E47" s="2"/>
      <c r="F47" s="2"/>
      <c r="G47" s="2"/>
      <c r="H47" s="2"/>
      <c r="I47" s="2"/>
      <c r="J47" s="2"/>
      <c r="K47" s="13">
        <v>1061953</v>
      </c>
      <c r="L47" s="41"/>
    </row>
    <row r="48" spans="2:12" ht="9" customHeight="1" x14ac:dyDescent="0.25">
      <c r="B48" s="1"/>
      <c r="C48" s="2"/>
      <c r="D48" s="2"/>
      <c r="E48" s="2"/>
      <c r="F48" s="2"/>
      <c r="G48" s="2"/>
      <c r="H48" s="2"/>
      <c r="I48" s="2"/>
      <c r="J48" s="2"/>
      <c r="K48" s="2"/>
      <c r="L48" s="41"/>
    </row>
    <row r="49" spans="2:12" x14ac:dyDescent="0.25">
      <c r="B49" s="1"/>
      <c r="C49" s="2" t="s">
        <v>107</v>
      </c>
      <c r="D49" s="2"/>
      <c r="E49" s="2"/>
      <c r="F49" s="2"/>
      <c r="G49" s="2"/>
      <c r="H49" s="2"/>
      <c r="I49" s="2"/>
      <c r="J49" s="2"/>
      <c r="K49" s="82">
        <f>K46/K47</f>
        <v>2.2821047635818159</v>
      </c>
      <c r="L49" s="41"/>
    </row>
    <row r="50" spans="2:12" x14ac:dyDescent="0.25">
      <c r="B50" s="1"/>
      <c r="C50" s="2" t="s">
        <v>108</v>
      </c>
      <c r="D50" s="2"/>
      <c r="E50" s="2"/>
      <c r="F50" s="2"/>
      <c r="G50" s="2"/>
      <c r="H50" s="2"/>
      <c r="I50" s="2"/>
      <c r="J50" s="2"/>
      <c r="K50" s="12">
        <f>K43</f>
        <v>78.180000000000007</v>
      </c>
      <c r="L50" s="41"/>
    </row>
    <row r="51" spans="2:12" ht="9" customHeight="1" x14ac:dyDescent="0.25">
      <c r="B51" s="1"/>
      <c r="C51" s="2"/>
      <c r="D51" s="2"/>
      <c r="E51" s="2"/>
      <c r="F51" s="2"/>
      <c r="G51" s="2"/>
      <c r="H51" s="2"/>
      <c r="I51" s="2"/>
      <c r="J51" s="2"/>
      <c r="K51" s="2"/>
      <c r="L51" s="41"/>
    </row>
    <row r="52" spans="2:12" ht="15.75" thickBot="1" x14ac:dyDescent="0.3">
      <c r="B52" s="1"/>
      <c r="C52" s="2" t="s">
        <v>109</v>
      </c>
      <c r="D52" s="2"/>
      <c r="E52" s="2"/>
      <c r="F52" s="2"/>
      <c r="G52" s="2"/>
      <c r="H52" s="2"/>
      <c r="I52" s="2"/>
      <c r="J52" s="2"/>
      <c r="K52" s="68">
        <f>K49*K50</f>
        <v>178.41495041682637</v>
      </c>
      <c r="L52" s="41"/>
    </row>
    <row r="53" spans="2:12" ht="9" customHeight="1" thickTop="1" x14ac:dyDescent="0.25">
      <c r="B53" s="1"/>
      <c r="C53" s="2"/>
      <c r="D53" s="2"/>
      <c r="E53" s="2"/>
      <c r="F53" s="2"/>
      <c r="G53" s="2"/>
      <c r="H53" s="2"/>
      <c r="I53" s="2"/>
      <c r="J53" s="2"/>
      <c r="K53" s="2"/>
      <c r="L53" s="41"/>
    </row>
    <row r="54" spans="2:12" x14ac:dyDescent="0.25">
      <c r="B54" s="1"/>
      <c r="C54" s="80" t="s">
        <v>79</v>
      </c>
      <c r="D54" s="2"/>
      <c r="E54" s="2"/>
      <c r="F54" s="2"/>
      <c r="G54" s="2"/>
      <c r="H54" s="2"/>
      <c r="I54" s="2"/>
      <c r="J54" s="2"/>
      <c r="K54" s="2"/>
      <c r="L54" s="41"/>
    </row>
    <row r="55" spans="2:12" x14ac:dyDescent="0.25">
      <c r="B55" s="1"/>
      <c r="C55" s="2" t="s">
        <v>110</v>
      </c>
      <c r="D55" s="2"/>
      <c r="E55" s="2"/>
      <c r="F55" s="2"/>
      <c r="G55" s="2"/>
      <c r="H55" s="2"/>
      <c r="I55" s="2"/>
      <c r="J55" s="2"/>
      <c r="K55" s="10">
        <f>K43</f>
        <v>78.180000000000007</v>
      </c>
      <c r="L55" s="41"/>
    </row>
    <row r="56" spans="2:12" x14ac:dyDescent="0.25">
      <c r="B56" s="1"/>
      <c r="C56" s="2" t="s">
        <v>111</v>
      </c>
      <c r="D56" s="2"/>
      <c r="E56" s="2"/>
      <c r="F56" s="2"/>
      <c r="G56" s="2"/>
      <c r="H56" s="2"/>
      <c r="I56" s="2"/>
      <c r="J56" s="2"/>
      <c r="K56" s="12">
        <f>K52</f>
        <v>178.41495041682637</v>
      </c>
      <c r="L56" s="41"/>
    </row>
    <row r="57" spans="2:12" ht="9" customHeight="1" x14ac:dyDescent="0.25">
      <c r="B57" s="1"/>
      <c r="C57" s="2"/>
      <c r="D57" s="2"/>
      <c r="E57" s="2"/>
      <c r="F57" s="2"/>
      <c r="G57" s="2"/>
      <c r="H57" s="2"/>
      <c r="I57" s="2"/>
      <c r="J57" s="2"/>
      <c r="K57" s="11"/>
      <c r="L57" s="41"/>
    </row>
    <row r="58" spans="2:12" x14ac:dyDescent="0.25">
      <c r="B58" s="1"/>
      <c r="C58" s="2" t="s">
        <v>112</v>
      </c>
      <c r="D58" s="2"/>
      <c r="E58" s="2"/>
      <c r="F58" s="2"/>
      <c r="G58" s="2"/>
      <c r="H58" s="2"/>
      <c r="I58" s="2"/>
      <c r="J58" s="2"/>
      <c r="K58" s="11">
        <f>K55+K56</f>
        <v>256.59495041682635</v>
      </c>
      <c r="L58" s="41"/>
    </row>
    <row r="59" spans="2:12" x14ac:dyDescent="0.25">
      <c r="B59" s="1"/>
      <c r="C59" s="2" t="s">
        <v>113</v>
      </c>
      <c r="D59" s="2"/>
      <c r="E59" s="2"/>
      <c r="F59" s="2"/>
      <c r="G59" s="2"/>
      <c r="H59" s="2"/>
      <c r="I59" s="2"/>
      <c r="J59" s="2"/>
      <c r="K59" s="32">
        <f>K68</f>
        <v>0.74897942782561777</v>
      </c>
      <c r="L59" s="41"/>
    </row>
    <row r="60" spans="2:12" ht="9" customHeight="1" x14ac:dyDescent="0.25">
      <c r="B60" s="1"/>
      <c r="C60" s="2"/>
      <c r="D60" s="2"/>
      <c r="E60" s="2"/>
      <c r="F60" s="2"/>
      <c r="G60" s="2"/>
      <c r="H60" s="2"/>
      <c r="I60" s="2"/>
      <c r="J60" s="2"/>
      <c r="K60" s="2"/>
      <c r="L60" s="41"/>
    </row>
    <row r="61" spans="2:12" ht="15.75" thickBot="1" x14ac:dyDescent="0.3">
      <c r="B61" s="1"/>
      <c r="C61" s="2" t="s">
        <v>114</v>
      </c>
      <c r="D61" s="2"/>
      <c r="E61" s="2"/>
      <c r="F61" s="2"/>
      <c r="G61" s="2"/>
      <c r="H61" s="2"/>
      <c r="I61" s="2"/>
      <c r="J61" s="2"/>
      <c r="K61" s="77">
        <f>K58*K59</f>
        <v>192.18433914613738</v>
      </c>
      <c r="L61" s="41"/>
    </row>
    <row r="62" spans="2:12" ht="9" customHeight="1" thickTop="1" x14ac:dyDescent="0.25">
      <c r="B62" s="1"/>
      <c r="C62" s="2"/>
      <c r="D62" s="2"/>
      <c r="E62" s="2"/>
      <c r="F62" s="2"/>
      <c r="G62" s="2"/>
      <c r="H62" s="2"/>
      <c r="I62" s="2"/>
      <c r="J62" s="2"/>
      <c r="K62" s="2"/>
      <c r="L62" s="41"/>
    </row>
    <row r="63" spans="2:12" x14ac:dyDescent="0.25">
      <c r="B63" s="1"/>
      <c r="C63" s="2"/>
      <c r="D63" s="80" t="s">
        <v>115</v>
      </c>
      <c r="E63" s="2"/>
      <c r="F63" s="2"/>
      <c r="G63" s="2"/>
      <c r="H63" s="2"/>
      <c r="I63" s="2"/>
      <c r="J63" s="2"/>
      <c r="K63" s="2"/>
      <c r="L63" s="41"/>
    </row>
    <row r="64" spans="2:12" ht="9" customHeight="1" x14ac:dyDescent="0.25">
      <c r="B64" s="1"/>
      <c r="C64" s="2"/>
      <c r="D64" s="2"/>
      <c r="E64" s="2"/>
      <c r="F64" s="2"/>
      <c r="G64" s="2"/>
      <c r="H64" s="2"/>
      <c r="I64" s="2"/>
      <c r="J64" s="2"/>
      <c r="K64" s="2"/>
      <c r="L64" s="41"/>
    </row>
    <row r="65" spans="2:15" x14ac:dyDescent="0.25">
      <c r="B65" s="1"/>
      <c r="C65" s="2"/>
      <c r="D65" s="2" t="s">
        <v>122</v>
      </c>
      <c r="E65" s="2"/>
      <c r="F65" s="2"/>
      <c r="G65" s="2"/>
      <c r="H65" s="2"/>
      <c r="I65" s="2"/>
      <c r="J65" s="2"/>
      <c r="K65" s="81">
        <v>7054990</v>
      </c>
      <c r="L65" s="41"/>
    </row>
    <row r="66" spans="2:15" x14ac:dyDescent="0.25">
      <c r="B66" s="1"/>
      <c r="C66" s="2"/>
      <c r="D66" s="2" t="s">
        <v>123</v>
      </c>
      <c r="E66" s="2"/>
      <c r="F66" s="2"/>
      <c r="G66" s="2"/>
      <c r="H66" s="2"/>
      <c r="I66" s="2"/>
      <c r="J66" s="2"/>
      <c r="K66" s="13">
        <v>9419471</v>
      </c>
      <c r="L66" s="41"/>
    </row>
    <row r="67" spans="2:15" ht="9" customHeight="1" x14ac:dyDescent="0.25">
      <c r="B67" s="1"/>
      <c r="C67" s="2"/>
      <c r="D67" s="2"/>
      <c r="E67" s="2"/>
      <c r="F67" s="2"/>
      <c r="G67" s="2"/>
      <c r="H67" s="2"/>
      <c r="I67" s="2"/>
      <c r="J67" s="2"/>
      <c r="K67" s="2"/>
      <c r="L67" s="41"/>
    </row>
    <row r="68" spans="2:15" ht="15.75" thickBot="1" x14ac:dyDescent="0.3">
      <c r="B68" s="1"/>
      <c r="C68" s="2"/>
      <c r="D68" s="2" t="s">
        <v>116</v>
      </c>
      <c r="E68" s="2"/>
      <c r="F68" s="2"/>
      <c r="G68" s="2"/>
      <c r="H68" s="2"/>
      <c r="I68" s="2"/>
      <c r="J68" s="2"/>
      <c r="K68" s="78">
        <f>K65/K66</f>
        <v>0.74897942782561777</v>
      </c>
      <c r="L68" s="41"/>
    </row>
    <row r="69" spans="2:15" ht="9" customHeight="1" thickTop="1" x14ac:dyDescent="0.25">
      <c r="B69" s="1"/>
      <c r="C69" s="2"/>
      <c r="D69" s="2"/>
      <c r="E69" s="2"/>
      <c r="F69" s="2"/>
      <c r="G69" s="2"/>
      <c r="H69" s="2"/>
      <c r="I69" s="2"/>
      <c r="J69" s="2"/>
      <c r="K69" s="2"/>
      <c r="L69" s="41"/>
    </row>
    <row r="70" spans="2:15" x14ac:dyDescent="0.25">
      <c r="B70" s="1"/>
      <c r="C70" s="80" t="s">
        <v>117</v>
      </c>
      <c r="D70" s="2"/>
      <c r="E70" s="2"/>
      <c r="F70" s="2"/>
      <c r="G70" s="2"/>
      <c r="H70" s="2"/>
      <c r="I70" s="2"/>
      <c r="J70" s="2"/>
      <c r="K70" s="2"/>
      <c r="L70" s="41"/>
    </row>
    <row r="71" spans="2:15" x14ac:dyDescent="0.25">
      <c r="B71" s="1"/>
      <c r="C71" s="2" t="s">
        <v>118</v>
      </c>
      <c r="D71" s="2"/>
      <c r="E71" s="2"/>
      <c r="F71" s="2"/>
      <c r="G71" s="2"/>
      <c r="H71" s="2"/>
      <c r="I71" s="2"/>
      <c r="J71" s="2"/>
      <c r="K71" s="27">
        <v>27.48</v>
      </c>
      <c r="L71" s="41"/>
    </row>
    <row r="72" spans="2:15" x14ac:dyDescent="0.25">
      <c r="B72" s="1"/>
      <c r="C72" s="2" t="s">
        <v>103</v>
      </c>
      <c r="D72" s="2"/>
      <c r="E72" s="2"/>
      <c r="F72" s="2"/>
      <c r="G72" s="2"/>
      <c r="H72" s="2"/>
      <c r="I72" s="2"/>
      <c r="J72" s="2"/>
      <c r="K72" s="18">
        <f>K41</f>
        <v>2</v>
      </c>
      <c r="L72" s="41"/>
    </row>
    <row r="73" spans="2:15" ht="9" customHeight="1" x14ac:dyDescent="0.25">
      <c r="B73" s="1"/>
      <c r="C73" s="2"/>
      <c r="D73" s="2"/>
      <c r="E73" s="2"/>
      <c r="F73" s="2"/>
      <c r="G73" s="2"/>
      <c r="H73" s="2"/>
      <c r="I73" s="2"/>
      <c r="J73" s="2"/>
      <c r="K73" s="2"/>
      <c r="L73" s="41"/>
    </row>
    <row r="74" spans="2:15" ht="15.75" thickBot="1" x14ac:dyDescent="0.3">
      <c r="B74" s="1"/>
      <c r="C74" s="2" t="s">
        <v>119</v>
      </c>
      <c r="D74" s="2"/>
      <c r="E74" s="2"/>
      <c r="F74" s="2"/>
      <c r="G74" s="2"/>
      <c r="H74" s="2"/>
      <c r="I74" s="2"/>
      <c r="J74" s="2"/>
      <c r="K74" s="68">
        <f>K71*K72</f>
        <v>54.96</v>
      </c>
      <c r="L74" s="41"/>
    </row>
    <row r="75" spans="2:15" ht="9" customHeight="1" thickTop="1" x14ac:dyDescent="0.25">
      <c r="B75" s="1"/>
      <c r="C75" s="2"/>
      <c r="D75" s="2"/>
      <c r="E75" s="2"/>
      <c r="F75" s="2"/>
      <c r="G75" s="2"/>
      <c r="H75" s="2"/>
      <c r="I75" s="2"/>
      <c r="J75" s="2"/>
      <c r="K75" s="2"/>
      <c r="L75" s="41"/>
    </row>
    <row r="76" spans="2:15" x14ac:dyDescent="0.25">
      <c r="B76" s="1"/>
      <c r="C76" s="80" t="s">
        <v>120</v>
      </c>
      <c r="D76" s="2"/>
      <c r="E76" s="2"/>
      <c r="F76" s="2"/>
      <c r="G76" s="2"/>
      <c r="H76" s="2"/>
      <c r="I76" s="2"/>
      <c r="J76" s="2"/>
      <c r="K76" s="2"/>
      <c r="L76" s="41"/>
    </row>
    <row r="77" spans="2:15" ht="29.45" customHeight="1" x14ac:dyDescent="0.25">
      <c r="B77" s="1"/>
      <c r="C77" s="199" t="s">
        <v>121</v>
      </c>
      <c r="D77" s="199"/>
      <c r="E77" s="199"/>
      <c r="F77" s="199"/>
      <c r="G77" s="199"/>
      <c r="H77" s="199"/>
      <c r="I77" s="199"/>
      <c r="J77" s="199"/>
      <c r="K77" s="199"/>
      <c r="L77" s="45"/>
      <c r="M77" s="4"/>
      <c r="N77" s="4"/>
      <c r="O77" s="4"/>
    </row>
    <row r="78" spans="2:15" x14ac:dyDescent="0.25">
      <c r="B78" s="42"/>
      <c r="C78" s="7"/>
      <c r="D78" s="7"/>
      <c r="E78" s="7"/>
      <c r="F78" s="7"/>
      <c r="G78" s="7"/>
      <c r="H78" s="7"/>
      <c r="I78" s="7"/>
      <c r="J78" s="7"/>
      <c r="K78" s="7"/>
      <c r="L78" s="83"/>
      <c r="M78" s="4"/>
      <c r="N78" s="4"/>
      <c r="O78" s="4"/>
    </row>
  </sheetData>
  <mergeCells count="4">
    <mergeCell ref="C18:K18"/>
    <mergeCell ref="C3:K3"/>
    <mergeCell ref="C77:K77"/>
    <mergeCell ref="C15:K15"/>
  </mergeCells>
  <printOptions horizontalCentered="1"/>
  <pageMargins left="0.7" right="0.7" top="0.75" bottom="0.75" header="0.3" footer="0.3"/>
  <pageSetup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zoomScale="90" zoomScaleNormal="90" workbookViewId="0">
      <selection activeCell="G28" sqref="G28"/>
    </sheetView>
  </sheetViews>
  <sheetFormatPr defaultColWidth="9.140625" defaultRowHeight="15" x14ac:dyDescent="0.25"/>
  <cols>
    <col min="1" max="1" width="9.140625" style="66"/>
    <col min="2" max="2" width="4.7109375" style="66" customWidth="1"/>
    <col min="3" max="3" width="9.140625" style="66"/>
    <col min="4" max="4" width="24.28515625" style="66" customWidth="1"/>
    <col min="5" max="5" width="18.5703125" style="66" customWidth="1"/>
    <col min="6" max="6" width="17.140625" style="66" customWidth="1"/>
    <col min="7" max="7" width="16.42578125" style="66" customWidth="1"/>
    <col min="8" max="8" width="9.140625" style="66"/>
    <col min="9" max="9" width="17.28515625" style="66" customWidth="1"/>
    <col min="10" max="10" width="4.85546875" style="66" customWidth="1"/>
    <col min="11" max="11" width="2.7109375" style="66" customWidth="1"/>
    <col min="12" max="12" width="12" style="66" customWidth="1"/>
    <col min="13" max="16384" width="9.140625" style="66"/>
  </cols>
  <sheetData>
    <row r="1" spans="2:12" x14ac:dyDescent="0.25">
      <c r="L1" s="91" t="s">
        <v>149</v>
      </c>
    </row>
    <row r="2" spans="2:12" x14ac:dyDescent="0.25">
      <c r="L2" s="91" t="s">
        <v>150</v>
      </c>
    </row>
    <row r="3" spans="2:12" ht="15.75" x14ac:dyDescent="0.25">
      <c r="B3" s="196" t="s">
        <v>147</v>
      </c>
      <c r="C3" s="200"/>
      <c r="D3" s="200"/>
      <c r="E3" s="200"/>
      <c r="F3" s="200"/>
      <c r="G3" s="200"/>
      <c r="H3" s="200"/>
      <c r="I3" s="200"/>
      <c r="J3" s="202"/>
    </row>
    <row r="4" spans="2:12" x14ac:dyDescent="0.25">
      <c r="B4" s="94"/>
      <c r="C4" s="95" t="s">
        <v>1</v>
      </c>
      <c r="D4" s="96"/>
      <c r="E4" s="96"/>
      <c r="F4" s="97"/>
      <c r="G4" s="96"/>
      <c r="H4" s="98"/>
      <c r="I4" s="96"/>
      <c r="J4" s="99"/>
    </row>
    <row r="5" spans="2:12" x14ac:dyDescent="0.25">
      <c r="B5" s="100"/>
      <c r="C5" s="101"/>
      <c r="D5" s="101"/>
      <c r="E5" s="101"/>
      <c r="F5" s="101"/>
      <c r="G5" s="101"/>
      <c r="H5" s="101"/>
      <c r="I5" s="101"/>
      <c r="J5" s="102"/>
    </row>
    <row r="6" spans="2:12" x14ac:dyDescent="0.25">
      <c r="B6" s="100"/>
      <c r="C6" s="103" t="s">
        <v>2</v>
      </c>
      <c r="D6" s="101"/>
      <c r="E6" s="101"/>
      <c r="G6" s="101"/>
      <c r="H6" s="101"/>
      <c r="I6" s="112">
        <v>254009288</v>
      </c>
      <c r="J6" s="104"/>
    </row>
    <row r="7" spans="2:12" x14ac:dyDescent="0.25">
      <c r="B7" s="100"/>
      <c r="C7" s="103" t="s">
        <v>3</v>
      </c>
      <c r="D7" s="101"/>
      <c r="E7" s="101"/>
      <c r="G7" s="101"/>
      <c r="H7" s="101"/>
      <c r="I7" s="107">
        <v>245384501</v>
      </c>
      <c r="J7" s="132"/>
    </row>
    <row r="8" spans="2:12" ht="15.75" thickBot="1" x14ac:dyDescent="0.3">
      <c r="B8" s="100"/>
      <c r="C8" s="103" t="s">
        <v>4</v>
      </c>
      <c r="D8" s="101"/>
      <c r="E8" s="101"/>
      <c r="F8" s="101"/>
      <c r="G8" s="101"/>
      <c r="H8" s="101"/>
      <c r="I8" s="113">
        <f>SUM(I6:I7)/2</f>
        <v>249696894.5</v>
      </c>
      <c r="J8" s="104"/>
    </row>
    <row r="9" spans="2:12" ht="15.75" thickTop="1" x14ac:dyDescent="0.25">
      <c r="B9" s="105"/>
      <c r="C9" s="106"/>
      <c r="D9" s="106"/>
      <c r="E9" s="106"/>
      <c r="F9" s="106"/>
      <c r="G9" s="107"/>
      <c r="H9" s="106"/>
      <c r="I9" s="106"/>
      <c r="J9" s="108"/>
    </row>
    <row r="10" spans="2:12" x14ac:dyDescent="0.25">
      <c r="B10" s="94"/>
      <c r="C10" s="95" t="s">
        <v>5</v>
      </c>
      <c r="D10" s="95"/>
      <c r="E10" s="95"/>
      <c r="F10" s="95"/>
      <c r="G10" s="96"/>
      <c r="H10" s="96"/>
      <c r="I10" s="97"/>
      <c r="J10" s="109"/>
    </row>
    <row r="11" spans="2:12" x14ac:dyDescent="0.25">
      <c r="B11" s="100"/>
      <c r="C11" s="101"/>
      <c r="D11" s="101"/>
      <c r="E11" s="101"/>
      <c r="F11" s="101"/>
      <c r="G11" s="101"/>
      <c r="H11" s="101"/>
      <c r="I11" s="111" t="s">
        <v>164</v>
      </c>
      <c r="J11" s="110"/>
    </row>
    <row r="12" spans="2:12" x14ac:dyDescent="0.25">
      <c r="B12" s="100"/>
      <c r="C12" s="101"/>
      <c r="D12" s="101"/>
      <c r="E12" s="111" t="s">
        <v>6</v>
      </c>
      <c r="F12" s="101"/>
      <c r="G12" s="101"/>
      <c r="H12" s="101"/>
      <c r="I12" s="111" t="s">
        <v>163</v>
      </c>
      <c r="J12" s="110"/>
    </row>
    <row r="13" spans="2:12" x14ac:dyDescent="0.25">
      <c r="B13" s="100"/>
      <c r="C13" s="101" t="s">
        <v>7</v>
      </c>
      <c r="D13" s="101"/>
      <c r="E13" s="111" t="s">
        <v>8</v>
      </c>
      <c r="F13" s="101"/>
      <c r="G13" s="101"/>
      <c r="H13" s="101"/>
      <c r="I13" s="111" t="s">
        <v>9</v>
      </c>
      <c r="J13" s="110"/>
    </row>
    <row r="14" spans="2:12" x14ac:dyDescent="0.25">
      <c r="B14" s="100"/>
      <c r="C14" s="101" t="s">
        <v>10</v>
      </c>
      <c r="D14" s="101"/>
      <c r="E14" s="101"/>
      <c r="F14" s="101"/>
      <c r="G14" s="101"/>
      <c r="H14" s="101"/>
      <c r="I14" s="101"/>
      <c r="J14" s="102"/>
    </row>
    <row r="15" spans="2:12" x14ac:dyDescent="0.25">
      <c r="B15" s="100"/>
      <c r="C15" s="101" t="s">
        <v>11</v>
      </c>
      <c r="D15" s="101"/>
      <c r="E15" s="112">
        <v>4856165</v>
      </c>
      <c r="F15" s="101"/>
      <c r="G15" s="101"/>
      <c r="H15" s="101"/>
      <c r="I15" s="101"/>
      <c r="J15" s="102"/>
    </row>
    <row r="16" spans="2:12" x14ac:dyDescent="0.25">
      <c r="B16" s="100"/>
      <c r="C16" s="101" t="s">
        <v>12</v>
      </c>
      <c r="D16" s="101"/>
      <c r="E16" s="103">
        <v>4512826</v>
      </c>
      <c r="F16" s="101"/>
      <c r="G16" s="101"/>
      <c r="H16" s="101"/>
      <c r="I16" s="101"/>
      <c r="J16" s="102"/>
    </row>
    <row r="17" spans="2:10" ht="15.75" thickBot="1" x14ac:dyDescent="0.3">
      <c r="B17" s="100"/>
      <c r="C17" s="101"/>
      <c r="D17" s="101"/>
      <c r="E17" s="113">
        <f>SUM(E15:E16)</f>
        <v>9368991</v>
      </c>
      <c r="F17" s="101"/>
      <c r="G17" s="101"/>
      <c r="H17" s="101"/>
      <c r="I17" s="123">
        <f>(E17/I8)</f>
        <v>3.7521455838530664E-2</v>
      </c>
      <c r="J17" s="114"/>
    </row>
    <row r="18" spans="2:10" ht="15.75" thickTop="1" x14ac:dyDescent="0.25">
      <c r="B18" s="100"/>
      <c r="C18" s="101"/>
      <c r="D18" s="101"/>
      <c r="E18" s="101"/>
      <c r="F18" s="101"/>
      <c r="G18" s="101"/>
      <c r="H18" s="101"/>
      <c r="I18" s="111"/>
      <c r="J18" s="110"/>
    </row>
    <row r="19" spans="2:10" x14ac:dyDescent="0.25">
      <c r="B19" s="100"/>
      <c r="C19" s="101" t="s">
        <v>13</v>
      </c>
      <c r="D19" s="101"/>
      <c r="E19" s="101"/>
      <c r="F19" s="101"/>
      <c r="G19" s="101"/>
      <c r="H19" s="101"/>
      <c r="I19" s="111"/>
      <c r="J19" s="110"/>
    </row>
    <row r="20" spans="2:10" x14ac:dyDescent="0.25">
      <c r="B20" s="100"/>
      <c r="C20" s="103" t="s">
        <v>14</v>
      </c>
      <c r="D20" s="101"/>
      <c r="E20" s="112">
        <v>3992922</v>
      </c>
      <c r="F20" s="101"/>
      <c r="G20" s="101"/>
      <c r="H20" s="101"/>
      <c r="I20" s="111"/>
      <c r="J20" s="110"/>
    </row>
    <row r="21" spans="2:10" x14ac:dyDescent="0.25">
      <c r="B21" s="100"/>
      <c r="C21" s="103" t="s">
        <v>15</v>
      </c>
      <c r="D21" s="101"/>
      <c r="E21" s="103">
        <v>726562</v>
      </c>
      <c r="F21" s="101"/>
      <c r="G21" s="101"/>
      <c r="H21" s="101"/>
      <c r="I21" s="111"/>
      <c r="J21" s="110"/>
    </row>
    <row r="22" spans="2:10" x14ac:dyDescent="0.25">
      <c r="B22" s="100"/>
      <c r="C22" s="103" t="s">
        <v>16</v>
      </c>
      <c r="D22" s="101"/>
      <c r="E22" s="103">
        <v>5108542</v>
      </c>
      <c r="F22" s="101"/>
      <c r="G22" s="101"/>
      <c r="H22" s="101"/>
      <c r="I22" s="111"/>
      <c r="J22" s="110"/>
    </row>
    <row r="23" spans="2:10" ht="15.75" thickBot="1" x14ac:dyDescent="0.3">
      <c r="B23" s="100"/>
      <c r="C23" s="101"/>
      <c r="D23" s="101"/>
      <c r="E23" s="113">
        <f>SUM(E20:E22)</f>
        <v>9828026</v>
      </c>
      <c r="F23" s="101"/>
      <c r="G23" s="101"/>
      <c r="H23" s="101"/>
      <c r="I23" s="123">
        <f>(E23/$I$8)</f>
        <v>3.9359824717403527E-2</v>
      </c>
      <c r="J23" s="114"/>
    </row>
    <row r="24" spans="2:10" ht="15.75" thickTop="1" x14ac:dyDescent="0.25">
      <c r="B24" s="100"/>
      <c r="C24" s="101"/>
      <c r="D24" s="101"/>
      <c r="E24" s="101"/>
      <c r="F24" s="101"/>
      <c r="G24" s="101"/>
      <c r="H24" s="101"/>
      <c r="I24" s="117"/>
      <c r="J24" s="115"/>
    </row>
    <row r="25" spans="2:10" ht="15.75" thickBot="1" x14ac:dyDescent="0.3">
      <c r="B25" s="100"/>
      <c r="C25" s="101" t="s">
        <v>17</v>
      </c>
      <c r="D25" s="101"/>
      <c r="E25" s="101"/>
      <c r="F25" s="101"/>
      <c r="G25" s="101"/>
      <c r="H25" s="101"/>
      <c r="I25" s="133">
        <f>SUM(I17,I23)</f>
        <v>7.6881280555934184E-2</v>
      </c>
      <c r="J25" s="126"/>
    </row>
    <row r="26" spans="2:10" ht="15.75" thickTop="1" x14ac:dyDescent="0.25">
      <c r="B26" s="64"/>
      <c r="C26" s="65"/>
      <c r="D26" s="65"/>
      <c r="E26" s="65"/>
      <c r="F26" s="65"/>
      <c r="G26" s="65"/>
      <c r="H26" s="65"/>
      <c r="I26" s="134"/>
      <c r="J26" s="136"/>
    </row>
    <row r="27" spans="2:10" x14ac:dyDescent="0.25">
      <c r="B27" s="100"/>
      <c r="C27" s="101"/>
      <c r="D27" s="101"/>
      <c r="E27" s="101"/>
      <c r="F27" s="101"/>
      <c r="G27" s="101"/>
      <c r="H27" s="101"/>
      <c r="I27" s="117"/>
      <c r="J27" s="115"/>
    </row>
    <row r="28" spans="2:10" x14ac:dyDescent="0.25">
      <c r="B28" s="100"/>
      <c r="C28" s="101" t="s">
        <v>18</v>
      </c>
      <c r="D28" s="65"/>
      <c r="E28" s="112">
        <v>13094581</v>
      </c>
      <c r="F28" s="101"/>
      <c r="G28" s="101"/>
      <c r="H28" s="101"/>
      <c r="I28" s="123">
        <f>(E28/$I$8)</f>
        <v>5.2441905720217119E-2</v>
      </c>
      <c r="J28" s="114"/>
    </row>
    <row r="29" spans="2:10" x14ac:dyDescent="0.25">
      <c r="B29" s="105"/>
      <c r="C29" s="106"/>
      <c r="D29" s="106"/>
      <c r="E29" s="106"/>
      <c r="F29" s="106"/>
      <c r="G29" s="106"/>
      <c r="H29" s="106"/>
      <c r="I29" s="135"/>
      <c r="J29" s="116"/>
    </row>
    <row r="30" spans="2:10" x14ac:dyDescent="0.25">
      <c r="B30" s="94"/>
      <c r="C30" s="95" t="s">
        <v>19</v>
      </c>
      <c r="D30" s="96"/>
      <c r="E30" s="98"/>
      <c r="F30" s="98"/>
      <c r="G30" s="98"/>
      <c r="H30" s="96"/>
      <c r="I30" s="137" t="s">
        <v>7</v>
      </c>
      <c r="J30" s="118"/>
    </row>
    <row r="31" spans="2:10" x14ac:dyDescent="0.25">
      <c r="B31" s="147"/>
      <c r="C31" s="148"/>
      <c r="D31" s="101"/>
      <c r="E31" s="149">
        <v>2017</v>
      </c>
      <c r="F31" s="149">
        <v>2018</v>
      </c>
      <c r="G31" s="149" t="s">
        <v>20</v>
      </c>
      <c r="H31" s="101"/>
      <c r="I31" s="123"/>
      <c r="J31" s="114"/>
    </row>
    <row r="32" spans="2:10" x14ac:dyDescent="0.25">
      <c r="B32" s="100"/>
      <c r="C32" s="101" t="s">
        <v>21</v>
      </c>
      <c r="D32" s="101"/>
      <c r="E32" s="112">
        <f>75152980+4314865</f>
        <v>79467845</v>
      </c>
      <c r="F32" s="112">
        <f>75029627+4529530</f>
        <v>79559157</v>
      </c>
      <c r="G32" s="112">
        <f>(SUM(E32:F32)/2)</f>
        <v>79513501</v>
      </c>
      <c r="H32" s="101"/>
      <c r="I32" s="123">
        <f>(G32/G34)</f>
        <v>0.60215365582345026</v>
      </c>
      <c r="J32" s="114"/>
    </row>
    <row r="33" spans="2:10" x14ac:dyDescent="0.25">
      <c r="B33" s="100"/>
      <c r="C33" s="101" t="s">
        <v>22</v>
      </c>
      <c r="D33" s="101"/>
      <c r="E33" s="8">
        <f>(124564380-75054515.97)</f>
        <v>49509864.030000001</v>
      </c>
      <c r="F33" s="119">
        <f>(135922290-80362109.6)</f>
        <v>55560180.400000006</v>
      </c>
      <c r="G33" s="103">
        <f>(SUM(E33:F33)/2)</f>
        <v>52535022.215000004</v>
      </c>
      <c r="H33" s="101"/>
      <c r="I33" s="123">
        <f>(G33/G34)</f>
        <v>0.39784634417654968</v>
      </c>
      <c r="J33" s="114"/>
    </row>
    <row r="34" spans="2:10" ht="15.75" thickBot="1" x14ac:dyDescent="0.3">
      <c r="B34" s="100"/>
      <c r="C34" s="101" t="s">
        <v>23</v>
      </c>
      <c r="D34" s="101"/>
      <c r="E34" s="113">
        <f>SUM(E32:E33)</f>
        <v>128977709.03</v>
      </c>
      <c r="F34" s="113">
        <f>SUM(F32:F33)</f>
        <v>135119337.40000001</v>
      </c>
      <c r="G34" s="113">
        <f>SUM(G32:G33)</f>
        <v>132048523.215</v>
      </c>
      <c r="H34" s="120" t="s">
        <v>7</v>
      </c>
      <c r="I34" s="138">
        <f>SUM(I32:I33)</f>
        <v>1</v>
      </c>
      <c r="J34" s="140"/>
    </row>
    <row r="35" spans="2:10" ht="15.75" thickTop="1" x14ac:dyDescent="0.25">
      <c r="B35" s="105"/>
      <c r="C35" s="106"/>
      <c r="D35" s="106"/>
      <c r="E35" s="106"/>
      <c r="F35" s="121"/>
      <c r="G35" s="121"/>
      <c r="H35" s="106"/>
      <c r="I35" s="139"/>
      <c r="J35" s="122"/>
    </row>
    <row r="36" spans="2:10" x14ac:dyDescent="0.25">
      <c r="B36" s="94"/>
      <c r="C36" s="95" t="s">
        <v>24</v>
      </c>
      <c r="D36" s="96"/>
      <c r="E36" s="96"/>
      <c r="F36" s="96"/>
      <c r="G36" s="124"/>
      <c r="H36" s="96"/>
      <c r="I36" s="137"/>
      <c r="J36" s="118"/>
    </row>
    <row r="37" spans="2:10" x14ac:dyDescent="0.25">
      <c r="B37" s="147"/>
      <c r="C37" s="148"/>
      <c r="D37" s="101"/>
      <c r="E37" s="101"/>
      <c r="F37" s="101"/>
      <c r="G37" s="119"/>
      <c r="H37" s="101"/>
      <c r="I37" s="123"/>
      <c r="J37" s="114"/>
    </row>
    <row r="38" spans="2:10" x14ac:dyDescent="0.25">
      <c r="B38" s="100"/>
      <c r="C38" s="101" t="s">
        <v>25</v>
      </c>
      <c r="D38" s="101"/>
      <c r="E38" s="101"/>
      <c r="F38" s="112">
        <v>3804853</v>
      </c>
      <c r="G38" s="125">
        <f>(F38/G32)</f>
        <v>4.7851659808062032E-2</v>
      </c>
      <c r="H38" s="101"/>
      <c r="I38" s="123"/>
      <c r="J38" s="114"/>
    </row>
    <row r="39" spans="2:10" x14ac:dyDescent="0.25">
      <c r="B39" s="100"/>
      <c r="C39" s="101" t="s">
        <v>26</v>
      </c>
      <c r="D39" s="101"/>
      <c r="E39" s="101"/>
      <c r="F39" s="103">
        <f>(F38)</f>
        <v>3804853</v>
      </c>
      <c r="G39" s="125">
        <f>(F39/G33)</f>
        <v>7.2425076445739534E-2</v>
      </c>
      <c r="H39" s="101"/>
      <c r="I39" s="131"/>
      <c r="J39" s="126"/>
    </row>
    <row r="40" spans="2:10" ht="15.75" thickBot="1" x14ac:dyDescent="0.3">
      <c r="B40" s="100"/>
      <c r="C40" s="101"/>
      <c r="D40" s="101"/>
      <c r="E40" s="101"/>
      <c r="F40" s="113">
        <f>SUM(F38:F39)</f>
        <v>7609706</v>
      </c>
      <c r="G40" s="127">
        <f>(F40/G34)</f>
        <v>5.7628103781289228E-2</v>
      </c>
      <c r="H40" s="101"/>
      <c r="I40" s="131"/>
      <c r="J40" s="126"/>
    </row>
    <row r="41" spans="2:10" ht="15.75" thickTop="1" x14ac:dyDescent="0.25">
      <c r="B41" s="100"/>
      <c r="C41" s="101"/>
      <c r="D41" s="101"/>
      <c r="E41" s="101"/>
      <c r="F41" s="125" t="s">
        <v>7</v>
      </c>
      <c r="G41" s="101"/>
      <c r="H41" s="101"/>
      <c r="I41" s="131"/>
      <c r="J41" s="126"/>
    </row>
    <row r="42" spans="2:10" x14ac:dyDescent="0.25">
      <c r="B42" s="100"/>
      <c r="C42" s="101" t="s">
        <v>27</v>
      </c>
      <c r="D42" s="101"/>
      <c r="E42" s="101"/>
      <c r="F42" s="119"/>
      <c r="G42" s="101"/>
      <c r="H42" s="101"/>
      <c r="I42" s="131">
        <f>(G40/2)</f>
        <v>2.8814051890644614E-2</v>
      </c>
      <c r="J42" s="126"/>
    </row>
    <row r="43" spans="2:10" x14ac:dyDescent="0.25">
      <c r="B43" s="100"/>
      <c r="C43" s="101" t="s">
        <v>28</v>
      </c>
      <c r="D43" s="101"/>
      <c r="E43" s="101"/>
      <c r="F43" s="101"/>
      <c r="G43" s="101"/>
      <c r="H43" s="101"/>
      <c r="I43" s="131">
        <f>(I42)</f>
        <v>2.8814051890644614E-2</v>
      </c>
      <c r="J43" s="126"/>
    </row>
    <row r="44" spans="2:10" x14ac:dyDescent="0.25">
      <c r="B44" s="100"/>
      <c r="C44" s="101"/>
      <c r="D44" s="101"/>
      <c r="E44" s="101"/>
      <c r="F44" s="101"/>
      <c r="G44" s="101"/>
      <c r="H44" s="101"/>
      <c r="I44" s="117"/>
      <c r="J44" s="115"/>
    </row>
    <row r="45" spans="2:10" ht="15.75" thickBot="1" x14ac:dyDescent="0.3">
      <c r="B45" s="100" t="s">
        <v>7</v>
      </c>
      <c r="C45" s="101" t="s">
        <v>29</v>
      </c>
      <c r="D45" s="101"/>
      <c r="E45" s="101"/>
      <c r="F45" s="101"/>
      <c r="G45" s="101"/>
      <c r="H45" s="101"/>
      <c r="I45" s="133">
        <f>SUM(I25,I28,I43,I42)</f>
        <v>0.18695129005744054</v>
      </c>
      <c r="J45" s="126"/>
    </row>
    <row r="46" spans="2:10" ht="15.75" thickTop="1" x14ac:dyDescent="0.25">
      <c r="B46" s="105"/>
      <c r="C46" s="106"/>
      <c r="D46" s="106"/>
      <c r="E46" s="106"/>
      <c r="F46" s="106"/>
      <c r="G46" s="106"/>
      <c r="H46" s="106"/>
      <c r="I46" s="141"/>
      <c r="J46" s="128"/>
    </row>
    <row r="49" spans="6:6" x14ac:dyDescent="0.25">
      <c r="F49" s="129"/>
    </row>
  </sheetData>
  <mergeCells count="1">
    <mergeCell ref="B3:J3"/>
  </mergeCells>
  <printOptions horizontalCentered="1"/>
  <pageMargins left="0.7" right="0.7" top="0.75" bottom="0.75" header="0.3" footer="0.3"/>
  <pageSetup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2"/>
  <sheetViews>
    <sheetView workbookViewId="0"/>
  </sheetViews>
  <sheetFormatPr defaultRowHeight="15" x14ac:dyDescent="0.25"/>
  <cols>
    <col min="2" max="2" width="5.7109375" customWidth="1"/>
    <col min="3" max="7" width="11.28515625" customWidth="1"/>
    <col min="8" max="8" width="5.7109375" customWidth="1"/>
    <col min="9" max="9" width="2.5703125" customWidth="1"/>
    <col min="10" max="10" width="12" customWidth="1"/>
  </cols>
  <sheetData>
    <row r="1" spans="2:10" x14ac:dyDescent="0.25">
      <c r="J1" s="91" t="s">
        <v>159</v>
      </c>
    </row>
    <row r="2" spans="2:10" x14ac:dyDescent="0.25">
      <c r="J2" s="91" t="s">
        <v>81</v>
      </c>
    </row>
    <row r="3" spans="2:10" ht="15.75" x14ac:dyDescent="0.25">
      <c r="B3" s="71"/>
      <c r="C3" s="200" t="s">
        <v>152</v>
      </c>
      <c r="D3" s="200"/>
      <c r="E3" s="200"/>
      <c r="F3" s="200"/>
      <c r="G3" s="200"/>
      <c r="H3" s="72"/>
      <c r="I3" s="46"/>
    </row>
    <row r="4" spans="2:10" x14ac:dyDescent="0.25">
      <c r="B4" s="39"/>
      <c r="C4" s="40"/>
      <c r="D4" s="40"/>
      <c r="E4" s="40"/>
      <c r="F4" s="40"/>
      <c r="G4" s="155"/>
      <c r="H4" s="130"/>
      <c r="I4" s="5"/>
    </row>
    <row r="5" spans="2:10" x14ac:dyDescent="0.25">
      <c r="B5" s="1"/>
      <c r="C5" s="2" t="s">
        <v>33</v>
      </c>
      <c r="D5" s="2"/>
      <c r="E5" s="2"/>
      <c r="F5" s="5"/>
      <c r="G5" s="5" t="str">
        <f>'Lead Schedule Rate Calculations'!G5</f>
        <v>Holophane</v>
      </c>
      <c r="H5" s="41"/>
      <c r="I5" s="2"/>
    </row>
    <row r="6" spans="2:10" x14ac:dyDescent="0.25">
      <c r="B6" s="1"/>
      <c r="C6" s="2"/>
      <c r="D6" s="2"/>
      <c r="E6" s="2"/>
      <c r="F6" s="5"/>
      <c r="G6" s="14" t="str">
        <f>'Lead Schedule Rate Calculations'!G6</f>
        <v>LED</v>
      </c>
      <c r="H6" s="41"/>
      <c r="I6" s="2"/>
    </row>
    <row r="7" spans="2:10" x14ac:dyDescent="0.25">
      <c r="B7" s="1"/>
      <c r="C7" s="2" t="s">
        <v>30</v>
      </c>
      <c r="D7" s="2"/>
      <c r="E7" s="2"/>
      <c r="F7" s="8"/>
      <c r="G7" s="51">
        <f>'Lead Schedule Rate Calculations'!G7</f>
        <v>66</v>
      </c>
      <c r="H7" s="52"/>
      <c r="I7" s="8"/>
    </row>
    <row r="8" spans="2:10" x14ac:dyDescent="0.25">
      <c r="B8" s="1"/>
      <c r="C8" s="2" t="s">
        <v>31</v>
      </c>
      <c r="D8" s="2"/>
      <c r="E8" s="2"/>
      <c r="F8" s="8"/>
      <c r="G8" s="9">
        <f>'Lead Schedule Rate Calculations'!G8</f>
        <v>6689</v>
      </c>
      <c r="H8" s="52"/>
      <c r="I8" s="8"/>
    </row>
    <row r="9" spans="2:10" x14ac:dyDescent="0.25">
      <c r="B9" s="1"/>
      <c r="C9" s="2"/>
      <c r="D9" s="2"/>
      <c r="E9" s="2"/>
      <c r="F9" s="2"/>
      <c r="G9" s="2"/>
      <c r="H9" s="41"/>
      <c r="I9" s="2"/>
    </row>
    <row r="10" spans="2:10" x14ac:dyDescent="0.25">
      <c r="B10" s="1"/>
      <c r="C10" s="2" t="s">
        <v>86</v>
      </c>
      <c r="D10" s="2"/>
      <c r="E10" s="2" t="s">
        <v>180</v>
      </c>
      <c r="F10" s="10"/>
      <c r="G10" s="10">
        <f>'Schedule B'!K33</f>
        <v>2712.9954895629635</v>
      </c>
      <c r="H10" s="41"/>
      <c r="I10" s="2"/>
    </row>
    <row r="11" spans="2:10" x14ac:dyDescent="0.25">
      <c r="B11" s="1"/>
      <c r="C11" s="2" t="s">
        <v>156</v>
      </c>
      <c r="D11" s="2"/>
      <c r="E11" s="2" t="s">
        <v>95</v>
      </c>
      <c r="F11" s="142"/>
      <c r="G11" s="32">
        <f>G21</f>
        <v>5.7628103781289228E-2</v>
      </c>
      <c r="H11" s="41"/>
      <c r="I11" s="2"/>
    </row>
    <row r="12" spans="2:10" x14ac:dyDescent="0.25">
      <c r="B12" s="1"/>
      <c r="C12" s="2"/>
      <c r="D12" s="2"/>
      <c r="E12" s="2"/>
      <c r="F12" s="2"/>
      <c r="G12" s="2"/>
      <c r="H12" s="41"/>
      <c r="I12" s="2"/>
    </row>
    <row r="13" spans="2:10" ht="15.75" thickBot="1" x14ac:dyDescent="0.3">
      <c r="B13" s="1"/>
      <c r="C13" s="2" t="s">
        <v>153</v>
      </c>
      <c r="D13" s="2"/>
      <c r="E13" s="2"/>
      <c r="F13" s="10"/>
      <c r="G13" s="31">
        <f>G10*G11</f>
        <v>156.34478563070402</v>
      </c>
      <c r="H13" s="41"/>
      <c r="I13" s="2"/>
    </row>
    <row r="14" spans="2:10" ht="15.75" thickTop="1" x14ac:dyDescent="0.25">
      <c r="B14" s="1"/>
      <c r="C14" s="2"/>
      <c r="D14" s="2"/>
      <c r="E14" s="2"/>
      <c r="F14" s="2"/>
      <c r="G14" s="2"/>
      <c r="H14" s="41"/>
      <c r="I14" s="2"/>
    </row>
    <row r="15" spans="2:10" x14ac:dyDescent="0.25">
      <c r="B15" s="1"/>
      <c r="C15" s="80" t="s">
        <v>66</v>
      </c>
      <c r="D15" s="2"/>
      <c r="E15" s="2"/>
      <c r="F15" s="2"/>
      <c r="G15" s="2"/>
      <c r="H15" s="41"/>
      <c r="I15" s="2"/>
    </row>
    <row r="16" spans="2:10" x14ac:dyDescent="0.25">
      <c r="B16" s="1"/>
      <c r="C16" s="2" t="s">
        <v>154</v>
      </c>
      <c r="D16" s="2"/>
      <c r="E16" s="2"/>
      <c r="F16" s="2"/>
      <c r="G16" s="2"/>
      <c r="H16" s="41"/>
      <c r="I16" s="2"/>
    </row>
    <row r="17" spans="2:9" x14ac:dyDescent="0.25">
      <c r="B17" s="1"/>
      <c r="C17" s="2" t="s">
        <v>167</v>
      </c>
      <c r="D17" s="2"/>
      <c r="E17" s="2"/>
      <c r="F17" s="2"/>
      <c r="G17" s="142">
        <f>'Sch. B  pg 2'!I42</f>
        <v>2.8814051890644614E-2</v>
      </c>
      <c r="H17" s="41"/>
      <c r="I17" s="2"/>
    </row>
    <row r="18" spans="2:9" x14ac:dyDescent="0.25">
      <c r="B18" s="1"/>
      <c r="C18" s="2" t="s">
        <v>157</v>
      </c>
      <c r="D18" s="2"/>
      <c r="E18" s="2"/>
      <c r="F18" s="2"/>
      <c r="H18" s="41"/>
      <c r="I18" s="2"/>
    </row>
    <row r="19" spans="2:9" x14ac:dyDescent="0.25">
      <c r="B19" s="1"/>
      <c r="C19" s="2" t="s">
        <v>158</v>
      </c>
      <c r="D19" s="2"/>
      <c r="E19" s="2"/>
      <c r="F19" s="2"/>
      <c r="G19" s="144">
        <f>'Sch. B  pg 2'!I43</f>
        <v>2.8814051890644614E-2</v>
      </c>
      <c r="H19" s="41"/>
      <c r="I19" s="2"/>
    </row>
    <row r="20" spans="2:9" x14ac:dyDescent="0.25">
      <c r="B20" s="1"/>
      <c r="C20" s="2"/>
      <c r="D20" s="2"/>
      <c r="E20" s="2"/>
      <c r="F20" s="2"/>
      <c r="G20" s="2"/>
      <c r="H20" s="41"/>
      <c r="I20" s="2"/>
    </row>
    <row r="21" spans="2:9" ht="15.75" thickBot="1" x14ac:dyDescent="0.3">
      <c r="B21" s="1"/>
      <c r="C21" s="2" t="s">
        <v>155</v>
      </c>
      <c r="D21" s="2"/>
      <c r="E21" s="2"/>
      <c r="F21" s="2"/>
      <c r="G21" s="78">
        <f>'Sch. B  pg 2'!G40</f>
        <v>5.7628103781289228E-2</v>
      </c>
      <c r="H21" s="41"/>
      <c r="I21" s="2"/>
    </row>
    <row r="22" spans="2:9" ht="15.75" thickTop="1" x14ac:dyDescent="0.25">
      <c r="B22" s="42"/>
      <c r="C22" s="43"/>
      <c r="D22" s="43"/>
      <c r="E22" s="43"/>
      <c r="F22" s="43"/>
      <c r="G22" s="43"/>
      <c r="H22" s="44"/>
      <c r="I22" s="2"/>
    </row>
  </sheetData>
  <mergeCells count="1">
    <mergeCell ref="C3:G3"/>
  </mergeCells>
  <pageMargins left="0.7" right="0.7" top="0.75" bottom="0.75" header="0.3" footer="0.3"/>
  <pageSetup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0"/>
  <sheetViews>
    <sheetView workbookViewId="0"/>
  </sheetViews>
  <sheetFormatPr defaultRowHeight="15" x14ac:dyDescent="0.25"/>
  <cols>
    <col min="2" max="2" width="5.7109375" customWidth="1"/>
    <col min="3" max="7" width="11.28515625" customWidth="1"/>
    <col min="8" max="8" width="5.7109375" customWidth="1"/>
    <col min="9" max="9" width="2.28515625" customWidth="1"/>
    <col min="10" max="10" width="12" customWidth="1"/>
  </cols>
  <sheetData>
    <row r="1" spans="2:10" x14ac:dyDescent="0.25">
      <c r="J1" s="91" t="s">
        <v>166</v>
      </c>
    </row>
    <row r="2" spans="2:10" x14ac:dyDescent="0.25">
      <c r="J2" s="91" t="s">
        <v>81</v>
      </c>
    </row>
    <row r="3" spans="2:10" ht="15.75" x14ac:dyDescent="0.25">
      <c r="B3" s="71"/>
      <c r="C3" s="200" t="s">
        <v>151</v>
      </c>
      <c r="D3" s="200"/>
      <c r="E3" s="200"/>
      <c r="F3" s="200"/>
      <c r="G3" s="200"/>
      <c r="H3" s="72"/>
    </row>
    <row r="4" spans="2:10" x14ac:dyDescent="0.25">
      <c r="B4" s="39"/>
      <c r="C4" s="40"/>
      <c r="D4" s="40"/>
      <c r="E4" s="40"/>
      <c r="F4" s="40"/>
      <c r="G4" s="155"/>
      <c r="H4" s="130"/>
    </row>
    <row r="5" spans="2:10" x14ac:dyDescent="0.25">
      <c r="B5" s="1"/>
      <c r="C5" s="2" t="s">
        <v>33</v>
      </c>
      <c r="D5" s="2"/>
      <c r="E5" s="2"/>
      <c r="F5" s="5"/>
      <c r="G5" s="5" t="str">
        <f>'Lead Schedule Rate Calculations'!G5</f>
        <v>Holophane</v>
      </c>
      <c r="H5" s="41"/>
    </row>
    <row r="6" spans="2:10" x14ac:dyDescent="0.25">
      <c r="B6" s="1"/>
      <c r="C6" s="2"/>
      <c r="D6" s="2"/>
      <c r="E6" s="2"/>
      <c r="F6" s="5"/>
      <c r="G6" s="14" t="str">
        <f>'Lead Schedule Rate Calculations'!G6</f>
        <v>LED</v>
      </c>
      <c r="H6" s="41"/>
    </row>
    <row r="7" spans="2:10" x14ac:dyDescent="0.25">
      <c r="B7" s="1"/>
      <c r="C7" s="2" t="s">
        <v>30</v>
      </c>
      <c r="D7" s="2"/>
      <c r="E7" s="2"/>
      <c r="F7" s="8"/>
      <c r="G7" s="51">
        <f>'Lead Schedule Rate Calculations'!G7</f>
        <v>66</v>
      </c>
      <c r="H7" s="52"/>
    </row>
    <row r="8" spans="2:10" x14ac:dyDescent="0.25">
      <c r="B8" s="1"/>
      <c r="C8" s="2" t="s">
        <v>31</v>
      </c>
      <c r="D8" s="2"/>
      <c r="E8" s="2"/>
      <c r="F8" s="8"/>
      <c r="G8" s="9">
        <f>'Lead Schedule Rate Calculations'!G8</f>
        <v>6689</v>
      </c>
      <c r="H8" s="52"/>
    </row>
    <row r="9" spans="2:10" x14ac:dyDescent="0.25">
      <c r="B9" s="1"/>
      <c r="C9" s="2"/>
      <c r="D9" s="2"/>
      <c r="E9" s="2"/>
      <c r="F9" s="2"/>
      <c r="G9" s="2"/>
      <c r="H9" s="41"/>
    </row>
    <row r="10" spans="2:10" x14ac:dyDescent="0.25">
      <c r="B10" s="1"/>
      <c r="C10" s="2" t="s">
        <v>176</v>
      </c>
      <c r="D10" s="2"/>
      <c r="E10" s="2" t="s">
        <v>182</v>
      </c>
      <c r="F10" s="10"/>
      <c r="G10" s="10">
        <v>1097.6500000000001</v>
      </c>
      <c r="H10" s="41"/>
    </row>
    <row r="11" spans="2:10" x14ac:dyDescent="0.25">
      <c r="B11" s="1"/>
      <c r="C11" s="143" t="s">
        <v>171</v>
      </c>
      <c r="D11" s="2"/>
      <c r="E11" s="2"/>
      <c r="F11" s="10"/>
      <c r="G11" s="10"/>
      <c r="H11" s="41"/>
    </row>
    <row r="12" spans="2:10" x14ac:dyDescent="0.25">
      <c r="B12" s="1"/>
      <c r="C12" s="143" t="s">
        <v>172</v>
      </c>
      <c r="D12" s="2"/>
      <c r="E12" s="2" t="s">
        <v>183</v>
      </c>
      <c r="F12" s="10"/>
      <c r="G12" s="10">
        <v>57.12</v>
      </c>
      <c r="H12" s="41"/>
    </row>
    <row r="13" spans="2:10" x14ac:dyDescent="0.25">
      <c r="B13" s="1"/>
      <c r="C13" s="143" t="s">
        <v>173</v>
      </c>
      <c r="D13" s="2"/>
      <c r="E13" s="2" t="s">
        <v>184</v>
      </c>
      <c r="F13" s="142"/>
      <c r="G13" s="26">
        <v>920</v>
      </c>
      <c r="H13" s="41"/>
    </row>
    <row r="14" spans="2:10" x14ac:dyDescent="0.25">
      <c r="B14" s="1"/>
      <c r="C14" s="143"/>
      <c r="D14" s="2"/>
      <c r="E14" s="2"/>
      <c r="F14" s="142"/>
      <c r="G14" s="27"/>
      <c r="H14" s="41"/>
    </row>
    <row r="15" spans="2:10" x14ac:dyDescent="0.25">
      <c r="B15" s="1"/>
      <c r="C15" s="143" t="s">
        <v>174</v>
      </c>
      <c r="D15" s="2"/>
      <c r="E15" s="2"/>
      <c r="F15" s="142"/>
      <c r="G15" s="27">
        <f>SUM(G10:G13)</f>
        <v>2074.77</v>
      </c>
      <c r="H15" s="41"/>
    </row>
    <row r="16" spans="2:10" x14ac:dyDescent="0.25">
      <c r="B16" s="1"/>
      <c r="C16" s="143"/>
      <c r="D16" s="2"/>
      <c r="E16" s="2"/>
      <c r="F16" s="142"/>
      <c r="G16" s="27"/>
      <c r="H16" s="41"/>
    </row>
    <row r="17" spans="2:8" x14ac:dyDescent="0.25">
      <c r="B17" s="1"/>
      <c r="C17" s="143" t="s">
        <v>32</v>
      </c>
      <c r="D17" s="2"/>
      <c r="E17" s="2"/>
      <c r="F17" s="142"/>
      <c r="G17" s="27">
        <f>G15*0.06</f>
        <v>124.4862</v>
      </c>
      <c r="H17" s="41"/>
    </row>
    <row r="18" spans="2:8" x14ac:dyDescent="0.25">
      <c r="B18" s="1"/>
      <c r="C18" s="143"/>
      <c r="D18" s="2"/>
      <c r="E18" s="2"/>
      <c r="F18" s="142"/>
      <c r="G18" s="27"/>
      <c r="H18" s="41"/>
    </row>
    <row r="19" spans="2:8" ht="15.75" thickBot="1" x14ac:dyDescent="0.3">
      <c r="B19" s="1"/>
      <c r="C19" s="143" t="s">
        <v>175</v>
      </c>
      <c r="D19" s="2"/>
      <c r="E19" s="2"/>
      <c r="F19" s="142"/>
      <c r="G19" s="68">
        <f>G15+G17</f>
        <v>2199.2561999999998</v>
      </c>
      <c r="H19" s="41"/>
    </row>
    <row r="20" spans="2:8" ht="15.75" thickTop="1" x14ac:dyDescent="0.25">
      <c r="B20" s="42"/>
      <c r="C20" s="43"/>
      <c r="D20" s="43"/>
      <c r="E20" s="43"/>
      <c r="F20" s="43"/>
      <c r="G20" s="43"/>
      <c r="H20" s="44"/>
    </row>
  </sheetData>
  <mergeCells count="1">
    <mergeCell ref="C3:G3"/>
  </mergeCells>
  <pageMargins left="0.7" right="0.7" top="0.75" bottom="0.75" header="0.3" footer="0.3"/>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Lead Schedule Rate Calculations</vt:lpstr>
      <vt:lpstr>Schedule A</vt:lpstr>
      <vt:lpstr>Sch. A pg 2 &amp; 3</vt:lpstr>
      <vt:lpstr>Schedule B</vt:lpstr>
      <vt:lpstr>Sch. B  pg 2</vt:lpstr>
      <vt:lpstr>Sch. C</vt:lpstr>
      <vt:lpstr>Sch.D </vt:lpstr>
      <vt:lpstr>'Lead Schedule Rate Calculations'!Print_Area</vt:lpstr>
      <vt:lpstr>'Sch. A pg 2 &amp; 3'!Print_Area</vt:lpstr>
      <vt:lpstr>'Schedule A'!Print_Area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schappell</dc:creator>
  <cp:lastModifiedBy>DanielE.Hinton</cp:lastModifiedBy>
  <cp:lastPrinted>2019-12-02T16:36:35Z</cp:lastPrinted>
  <dcterms:created xsi:type="dcterms:W3CDTF">2019-09-04T15:03:59Z</dcterms:created>
  <dcterms:modified xsi:type="dcterms:W3CDTF">2019-12-05T17:26:55Z</dcterms:modified>
</cp:coreProperties>
</file>