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1075" windowHeight="98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48" i="1" l="1"/>
  <c r="B58" i="1"/>
  <c r="B49" i="1" l="1"/>
  <c r="B54" i="1" s="1"/>
  <c r="B41" i="1" l="1"/>
  <c r="B43" i="1" s="1"/>
  <c r="B32" i="1"/>
  <c r="B29" i="1"/>
  <c r="B27" i="1"/>
  <c r="B24" i="1"/>
  <c r="B20" i="1"/>
  <c r="B13" i="1" l="1"/>
  <c r="B11" i="1"/>
  <c r="B14" i="1" l="1"/>
  <c r="B62" i="1" s="1"/>
  <c r="B33" i="1"/>
  <c r="B15" i="1" l="1"/>
</calcChain>
</file>

<file path=xl/sharedStrings.xml><?xml version="1.0" encoding="utf-8"?>
<sst xmlns="http://schemas.openxmlformats.org/spreadsheetml/2006/main" count="55" uniqueCount="49">
  <si>
    <t>Generation (net)</t>
  </si>
  <si>
    <t>Fixed Costs, $</t>
  </si>
  <si>
    <t>Non-Labor O&amp;M ($)</t>
  </si>
  <si>
    <t>Plant Labor ($)</t>
  </si>
  <si>
    <t>G&amp;A Labor ($)</t>
  </si>
  <si>
    <t>Property Tax &amp; Insurance ($)</t>
  </si>
  <si>
    <t>Total Fixed Costs, $</t>
  </si>
  <si>
    <t>Total Fixed Costs, $/MWh</t>
  </si>
  <si>
    <t>Variable Costs</t>
  </si>
  <si>
    <t>Fuel Burn (tons)</t>
  </si>
  <si>
    <t>Fuel Cost ($)</t>
  </si>
  <si>
    <t>Fuel Cost ($/MWh)</t>
  </si>
  <si>
    <t>Fuel ($/MMBtu)</t>
  </si>
  <si>
    <t>Natural Gas ($)</t>
  </si>
  <si>
    <t>Natural Gas ($/MWh)</t>
  </si>
  <si>
    <t>Non Fuel VOM Cost ($)</t>
  </si>
  <si>
    <t>Non Fuel VOM Cost ($/MWh)</t>
  </si>
  <si>
    <t>Emission Cost ($)</t>
  </si>
  <si>
    <t>Emission Cost ($/MWh)</t>
  </si>
  <si>
    <t>Total Variable Cost, $</t>
  </si>
  <si>
    <t>Total Variable Cost, $/MWh</t>
  </si>
  <si>
    <t>Fuel Inventory, $</t>
  </si>
  <si>
    <t>Materials and Supplies Inventory, $</t>
  </si>
  <si>
    <t>Capital ($)</t>
  </si>
  <si>
    <t>Total Inventory &amp; Capital, $</t>
  </si>
  <si>
    <t>Return on Net Rate Base, %</t>
  </si>
  <si>
    <t>Return on Net Rate Base, $</t>
  </si>
  <si>
    <t>Actuals</t>
  </si>
  <si>
    <t>08/20 - 08/31</t>
  </si>
  <si>
    <t>Natural Gas MCF</t>
  </si>
  <si>
    <t>Limestone Reagent (tons)</t>
  </si>
  <si>
    <t>Limestone Reagent ($)</t>
  </si>
  <si>
    <t>Limestone Reagent ($/MWh)</t>
  </si>
  <si>
    <t>Cost Category</t>
  </si>
  <si>
    <t>Century Monthly Billing - SSR Costs</t>
  </si>
  <si>
    <t>August 20-31, 2013</t>
  </si>
  <si>
    <t>NRCO</t>
  </si>
  <si>
    <t>North American Transmission Forum</t>
  </si>
  <si>
    <t>N/A</t>
  </si>
  <si>
    <t>NERC/SERC</t>
  </si>
  <si>
    <t>Exhibit B</t>
  </si>
  <si>
    <t>NRECA</t>
  </si>
  <si>
    <t>PSC Assessment</t>
  </si>
  <si>
    <t>EPA Title V Permit Fees</t>
  </si>
  <si>
    <t>KAEC</t>
  </si>
  <si>
    <t>1/4 FTE</t>
  </si>
  <si>
    <t>Total Exhibit B Costs</t>
  </si>
  <si>
    <t>Reagent Inventory, $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</si>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</sst>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1" xfId="0" applyFont="1" applyBorder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horizontal="left"/>
    </xf>
    <xf numFmtId="3" fontId="3" fillId="0" borderId="0" xfId="0" applyNumberFormat="1" applyFont="1"/>
    <xf numFmtId="0" fontId="2" fillId="2" borderId="0" xfId="0" applyFont="1" applyFill="1" applyAlignment="1">
      <alignment horizontal="left"/>
    </xf>
    <xf numFmtId="43" fontId="3" fillId="0" borderId="0" xfId="1" applyFont="1"/>
    <xf numFmtId="44" fontId="2" fillId="2" borderId="0" xfId="2" applyFont="1" applyFill="1"/>
    <xf numFmtId="164" fontId="3" fillId="0" borderId="0" xfId="0" applyNumberFormat="1" applyFont="1"/>
    <xf numFmtId="0" fontId="2" fillId="3" borderId="0" xfId="0" applyFont="1" applyFill="1" applyAlignment="1">
      <alignment horizontal="left"/>
    </xf>
    <xf numFmtId="4" fontId="3" fillId="0" borderId="0" xfId="0" applyNumberFormat="1" applyFont="1"/>
    <xf numFmtId="44" fontId="3" fillId="0" borderId="0" xfId="2" applyFont="1"/>
    <xf numFmtId="44" fontId="3" fillId="0" borderId="0" xfId="0" applyNumberFormat="1" applyFont="1"/>
    <xf numFmtId="0" fontId="2" fillId="0" borderId="0" xfId="0" applyFont="1"/>
    <xf numFmtId="43" fontId="2" fillId="3" borderId="0" xfId="1" applyFont="1" applyFill="1"/>
    <xf numFmtId="0" fontId="3" fillId="0" borderId="0" xfId="0" applyFont="1"/>
    <xf numFmtId="43" fontId="3" fillId="0" borderId="0" xfId="0" applyNumberFormat="1" applyFont="1"/>
    <xf numFmtId="44" fontId="2" fillId="2" borderId="0" xfId="2" applyNumberFormat="1" applyFont="1" applyFill="1"/>
    <xf numFmtId="44" fontId="3" fillId="0" borderId="0" xfId="1" applyNumberFormat="1" applyFont="1"/>
    <xf numFmtId="43" fontId="3" fillId="0" borderId="1" xfId="1" applyFont="1" applyBorder="1"/>
    <xf numFmtId="0" fontId="2" fillId="3" borderId="0" xfId="0" applyFont="1" applyFill="1"/>
    <xf numFmtId="44" fontId="2" fillId="3" borderId="0" xfId="1" applyNumberFormat="1" applyFont="1" applyFill="1"/>
    <xf numFmtId="10" fontId="3" fillId="0" borderId="1" xfId="3" applyNumberFormat="1" applyFont="1" applyBorder="1"/>
    <xf numFmtId="44" fontId="2" fillId="0" borderId="0" xfId="0" applyNumberFormat="1" applyFont="1"/>
    <xf numFmtId="44" fontId="2" fillId="3" borderId="0" xfId="0" applyNumberFormat="1" applyFont="1" applyFill="1"/>
    <xf numFmtId="0" fontId="2" fillId="0" borderId="0" xfId="0" applyFont="1" applyFill="1"/>
    <xf numFmtId="44" fontId="2" fillId="0" borderId="0" xfId="0" applyNumberFormat="1" applyFont="1" applyFill="1"/>
    <xf numFmtId="44" fontId="2" fillId="0" borderId="1" xfId="0" applyNumberFormat="1" applyFont="1" applyBorder="1"/>
    <xf numFmtId="43" fontId="4" fillId="0" borderId="2" xfId="0" applyNumberFormat="1" applyFont="1" applyBorder="1"/>
    <xf numFmtId="0" fontId="4" fillId="0" borderId="0" xfId="0" applyFont="1"/>
    <xf numFmtId="0" fontId="3" fillId="0" borderId="0" xfId="0" quotePrefix="1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topLeftCell="A25" zoomScaleNormal="100" workbookViewId="0">
      <selection activeCell="C51" sqref="C51:C52"/>
    </sheetView>
  </sheetViews>
  <sheetFormatPr defaultRowHeight="15" x14ac:dyDescent="0.2"/>
  <cols>
    <col min="1" max="1" width="41.42578125" style="16" bestFit="1" customWidth="1"/>
    <col min="2" max="2" width="17.5703125" style="16" bestFit="1" customWidth="1"/>
    <col min="3" max="3" width="9.140625" style="16"/>
    <col min="4" max="4" width="12.85546875" style="16" bestFit="1" customWidth="1"/>
    <col min="5" max="16384" width="9.140625" style="16"/>
  </cols>
  <sheetData>
    <row r="1" spans="1:2" ht="15.75" customHeight="1" x14ac:dyDescent="0.25">
      <c r="A1" s="14" t="s">
        <v>34</v>
      </c>
    </row>
    <row r="2" spans="1:2" ht="15.75" customHeight="1" x14ac:dyDescent="0.25">
      <c r="A2" s="14" t="s">
        <v>35</v>
      </c>
    </row>
    <row r="3" spans="1:2" ht="15.75" customHeight="1" x14ac:dyDescent="0.2"/>
    <row r="4" spans="1:2" ht="15.75" customHeight="1" x14ac:dyDescent="0.2"/>
    <row r="5" spans="1:2" ht="15.75" customHeight="1" x14ac:dyDescent="0.25">
      <c r="A5" s="1" t="s">
        <v>33</v>
      </c>
      <c r="B5" s="2" t="s">
        <v>27</v>
      </c>
    </row>
    <row r="6" spans="1:2" ht="15.75" x14ac:dyDescent="0.25">
      <c r="B6" s="3" t="s">
        <v>28</v>
      </c>
    </row>
    <row r="7" spans="1:2" ht="15.75" x14ac:dyDescent="0.25">
      <c r="A7" s="4" t="s">
        <v>0</v>
      </c>
      <c r="B7" s="5">
        <v>89209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">
        <v>28</v>
      </c>
    </row>
    <row r="10" spans="1:2" ht="15.75" x14ac:dyDescent="0.25">
      <c r="A10" s="4" t="s">
        <v>2</v>
      </c>
      <c r="B10" s="19">
        <v>436325.39</v>
      </c>
    </row>
    <row r="11" spans="1:2" ht="15.75" x14ac:dyDescent="0.25">
      <c r="A11" s="4" t="s">
        <v>3</v>
      </c>
      <c r="B11" s="7">
        <f>364694.45</f>
        <v>364694.45</v>
      </c>
    </row>
    <row r="12" spans="1:2" ht="15.75" x14ac:dyDescent="0.25">
      <c r="A12" s="4" t="s">
        <v>4</v>
      </c>
      <c r="B12" s="7">
        <v>155236.71</v>
      </c>
    </row>
    <row r="13" spans="1:2" ht="15.75" x14ac:dyDescent="0.25">
      <c r="A13" s="4" t="s">
        <v>5</v>
      </c>
      <c r="B13" s="20">
        <f>12796.65+21237.54</f>
        <v>34034.19</v>
      </c>
    </row>
    <row r="14" spans="1:2" ht="15.75" x14ac:dyDescent="0.25">
      <c r="A14" s="6" t="s">
        <v>6</v>
      </c>
      <c r="B14" s="18">
        <f>SUM(B10:B13)</f>
        <v>990290.74</v>
      </c>
    </row>
    <row r="15" spans="1:2" ht="15.75" x14ac:dyDescent="0.25">
      <c r="A15" s="6" t="s">
        <v>7</v>
      </c>
      <c r="B15" s="8">
        <f>B14/B7</f>
        <v>11.100794090282371</v>
      </c>
    </row>
    <row r="16" spans="1:2" ht="15.75" x14ac:dyDescent="0.25">
      <c r="A16" s="4"/>
      <c r="B16" s="9"/>
    </row>
    <row r="17" spans="1:4" ht="15.75" x14ac:dyDescent="0.25">
      <c r="A17" s="10" t="s">
        <v>8</v>
      </c>
      <c r="B17" s="3" t="s">
        <v>28</v>
      </c>
    </row>
    <row r="18" spans="1:4" ht="15.75" x14ac:dyDescent="0.25">
      <c r="A18" s="4" t="s">
        <v>9</v>
      </c>
      <c r="B18" s="11">
        <v>42134.85</v>
      </c>
    </row>
    <row r="19" spans="1:4" ht="15.75" x14ac:dyDescent="0.25">
      <c r="A19" s="4" t="s">
        <v>10</v>
      </c>
      <c r="B19" s="12">
        <v>2333095.13</v>
      </c>
    </row>
    <row r="20" spans="1:4" ht="15.75" x14ac:dyDescent="0.25">
      <c r="A20" s="4" t="s">
        <v>11</v>
      </c>
      <c r="B20" s="13">
        <f t="shared" ref="B20" si="0">B19/B7</f>
        <v>26.153136230649373</v>
      </c>
    </row>
    <row r="21" spans="1:4" ht="15.75" x14ac:dyDescent="0.25">
      <c r="A21" s="4" t="s">
        <v>12</v>
      </c>
      <c r="B21" s="13">
        <v>2.4</v>
      </c>
    </row>
    <row r="22" spans="1:4" ht="15.75" x14ac:dyDescent="0.25">
      <c r="A22" s="4" t="s">
        <v>29</v>
      </c>
      <c r="B22" s="13">
        <v>1652.5</v>
      </c>
    </row>
    <row r="23" spans="1:4" ht="15.75" x14ac:dyDescent="0.25">
      <c r="A23" s="4" t="s">
        <v>13</v>
      </c>
      <c r="B23" s="12">
        <v>8908.1299999999992</v>
      </c>
    </row>
    <row r="24" spans="1:4" ht="15.75" x14ac:dyDescent="0.25">
      <c r="A24" s="4" t="s">
        <v>14</v>
      </c>
      <c r="B24" s="12">
        <f>B23/B7</f>
        <v>9.9856853008104554E-2</v>
      </c>
    </row>
    <row r="25" spans="1:4" ht="15.75" x14ac:dyDescent="0.25">
      <c r="A25" s="4" t="s">
        <v>30</v>
      </c>
      <c r="B25" s="12">
        <v>3736</v>
      </c>
    </row>
    <row r="26" spans="1:4" ht="15.75" x14ac:dyDescent="0.25">
      <c r="A26" s="4" t="s">
        <v>31</v>
      </c>
      <c r="B26" s="12">
        <v>48019.18</v>
      </c>
    </row>
    <row r="27" spans="1:4" ht="15.75" x14ac:dyDescent="0.25">
      <c r="A27" s="4" t="s">
        <v>32</v>
      </c>
      <c r="B27" s="12">
        <f>B26/B7</f>
        <v>0.53827730385947603</v>
      </c>
    </row>
    <row r="28" spans="1:4" ht="15.75" x14ac:dyDescent="0.25">
      <c r="A28" s="4" t="s">
        <v>15</v>
      </c>
      <c r="B28" s="19">
        <v>58644.59</v>
      </c>
    </row>
    <row r="29" spans="1:4" ht="15.75" x14ac:dyDescent="0.25">
      <c r="A29" s="4" t="s">
        <v>16</v>
      </c>
      <c r="B29" s="7">
        <f>B28/B7</f>
        <v>0.65738423253259193</v>
      </c>
    </row>
    <row r="30" spans="1:4" ht="15.75" x14ac:dyDescent="0.25">
      <c r="A30" s="14" t="s">
        <v>17</v>
      </c>
      <c r="B30" s="7">
        <v>0</v>
      </c>
    </row>
    <row r="31" spans="1:4" ht="15.75" x14ac:dyDescent="0.25">
      <c r="A31" s="4" t="s">
        <v>18</v>
      </c>
      <c r="B31" s="20">
        <v>0</v>
      </c>
    </row>
    <row r="32" spans="1:4" ht="15.75" x14ac:dyDescent="0.25">
      <c r="A32" s="10" t="s">
        <v>19</v>
      </c>
      <c r="B32" s="15">
        <f>B19+B23+B26+B28+B30</f>
        <v>2448667.0299999998</v>
      </c>
      <c r="D32" s="17"/>
    </row>
    <row r="33" spans="1:2" ht="15.75" x14ac:dyDescent="0.25">
      <c r="A33" s="10" t="s">
        <v>20</v>
      </c>
      <c r="B33" s="15">
        <f>B32/B7</f>
        <v>27.448654620049545</v>
      </c>
    </row>
    <row r="34" spans="1:2" ht="15.75" x14ac:dyDescent="0.25">
      <c r="A34" s="4"/>
      <c r="B34" s="9"/>
    </row>
    <row r="35" spans="1:2" ht="15.75" x14ac:dyDescent="0.25">
      <c r="A35" s="4"/>
      <c r="B35" s="9"/>
    </row>
    <row r="36" spans="1:2" ht="15.75" x14ac:dyDescent="0.25">
      <c r="A36" s="4"/>
      <c r="B36" s="3" t="s">
        <v>28</v>
      </c>
    </row>
    <row r="37" spans="1:2" ht="15.75" x14ac:dyDescent="0.25">
      <c r="A37" s="4" t="s">
        <v>21</v>
      </c>
      <c r="B37" s="7">
        <v>7182778.1200000001</v>
      </c>
    </row>
    <row r="38" spans="1:2" ht="15.75" x14ac:dyDescent="0.25">
      <c r="A38" s="4" t="s">
        <v>22</v>
      </c>
      <c r="B38" s="7">
        <v>6791303.5899999999</v>
      </c>
    </row>
    <row r="39" spans="1:2" ht="15.75" x14ac:dyDescent="0.25">
      <c r="A39" s="4" t="s">
        <v>47</v>
      </c>
      <c r="B39" s="7">
        <v>177391.54</v>
      </c>
    </row>
    <row r="40" spans="1:2" ht="15.75" x14ac:dyDescent="0.25">
      <c r="A40" s="14" t="s">
        <v>23</v>
      </c>
      <c r="B40" s="20">
        <v>14554</v>
      </c>
    </row>
    <row r="41" spans="1:2" ht="15.75" x14ac:dyDescent="0.25">
      <c r="A41" s="14" t="s">
        <v>24</v>
      </c>
      <c r="B41" s="7">
        <f>SUM(B37:B40)</f>
        <v>14166027.25</v>
      </c>
    </row>
    <row r="42" spans="1:2" ht="15.75" x14ac:dyDescent="0.25">
      <c r="A42" s="14" t="s">
        <v>25</v>
      </c>
      <c r="B42" s="23">
        <v>7.85E-2</v>
      </c>
    </row>
    <row r="43" spans="1:2" ht="15.75" x14ac:dyDescent="0.25">
      <c r="A43" s="21" t="s">
        <v>26</v>
      </c>
      <c r="B43" s="22">
        <f>ROUND(B41*B42/365*12,2)</f>
        <v>36559.99</v>
      </c>
    </row>
    <row r="44" spans="1:2" ht="15.75" x14ac:dyDescent="0.25">
      <c r="A44" s="14"/>
      <c r="B44" s="9"/>
    </row>
    <row r="46" spans="1:2" ht="15.75" x14ac:dyDescent="0.25">
      <c r="A46" s="1" t="s">
        <v>40</v>
      </c>
      <c r="B46" s="3" t="s">
        <v>28</v>
      </c>
    </row>
    <row r="47" spans="1:2" ht="15.75" x14ac:dyDescent="0.25">
      <c r="A47" s="14" t="s">
        <v>37</v>
      </c>
      <c r="B47" s="3" t="s">
        <v>38</v>
      </c>
    </row>
    <row r="48" spans="1:2" ht="15.75" x14ac:dyDescent="0.25">
      <c r="A48" s="26" t="s">
        <v>39</v>
      </c>
      <c r="B48" s="27">
        <f>ROUND(64284.7*0.3525,2)</f>
        <v>22660.36</v>
      </c>
    </row>
    <row r="49" spans="1:3" ht="15.75" x14ac:dyDescent="0.25">
      <c r="A49" s="26" t="s">
        <v>36</v>
      </c>
      <c r="B49" s="27">
        <f>ROUND((2075/31)*12,2)</f>
        <v>803.23</v>
      </c>
    </row>
    <row r="50" spans="1:3" ht="15.75" x14ac:dyDescent="0.25">
      <c r="A50" s="14" t="s">
        <v>41</v>
      </c>
      <c r="B50" s="3" t="s">
        <v>38</v>
      </c>
    </row>
    <row r="51" spans="1:3" ht="15.75" x14ac:dyDescent="0.25">
      <c r="A51" s="26" t="s">
        <v>42</v>
      </c>
      <c r="B51" s="27">
        <v>0</v>
      </c>
      <c r="C51" s="31"/>
    </row>
    <row r="52" spans="1:3" ht="15.75" x14ac:dyDescent="0.25">
      <c r="A52" s="14" t="s">
        <v>43</v>
      </c>
      <c r="B52" s="24">
        <v>0</v>
      </c>
    </row>
    <row r="53" spans="1:3" ht="15.75" x14ac:dyDescent="0.25">
      <c r="A53" s="14" t="s">
        <v>44</v>
      </c>
      <c r="B53" s="28" t="s">
        <v>38</v>
      </c>
    </row>
    <row r="54" spans="1:3" ht="15.75" x14ac:dyDescent="0.25">
      <c r="A54" s="21" t="s">
        <v>46</v>
      </c>
      <c r="B54" s="25">
        <f>SUM(B47:B53)</f>
        <v>23463.59</v>
      </c>
    </row>
    <row r="55" spans="1:3" ht="15.75" x14ac:dyDescent="0.25">
      <c r="A55" s="14"/>
      <c r="B55" s="24"/>
    </row>
    <row r="56" spans="1:3" ht="15.75" x14ac:dyDescent="0.25">
      <c r="A56" s="14"/>
      <c r="B56" s="24"/>
    </row>
    <row r="57" spans="1:3" ht="15.75" x14ac:dyDescent="0.25">
      <c r="A57" s="14"/>
      <c r="B57" s="24"/>
    </row>
    <row r="58" spans="1:3" ht="15.75" x14ac:dyDescent="0.25">
      <c r="A58" s="21" t="s">
        <v>45</v>
      </c>
      <c r="B58" s="25">
        <f>ROUND(46919.63/365*12,2)</f>
        <v>1542.56</v>
      </c>
    </row>
    <row r="59" spans="1:3" ht="15.75" x14ac:dyDescent="0.25">
      <c r="A59" s="14"/>
      <c r="B59" s="14"/>
    </row>
    <row r="62" spans="1:3" ht="16.5" thickBot="1" x14ac:dyDescent="0.3">
      <c r="A62" s="30" t="s">
        <v>48</v>
      </c>
      <c r="B62" s="29">
        <f>+B14+B32+B43+B54+B58</f>
        <v>3500523.9099999997</v>
      </c>
    </row>
    <row r="63" spans="1:3" ht="15.75" thickTop="1" x14ac:dyDescent="0.2"/>
  </sheetData>
  <pageMargins left="0.2" right="0.2" top="0.25" bottom="0.2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Crowe</dc:creator>
  <cp:lastModifiedBy>Mary Jo Marlin</cp:lastModifiedBy>
  <cp:lastPrinted>2013-09-21T15:08:00Z</cp:lastPrinted>
  <dcterms:created xsi:type="dcterms:W3CDTF">2013-09-19T21:12:49Z</dcterms:created>
  <dcterms:modified xsi:type="dcterms:W3CDTF">2013-09-23T21:42:22Z</dcterms:modified>
</cp:coreProperties>
</file>