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msoffice-my.sharepoint.com/personal/dehinton_ky_gov/Documents/Documents/"/>
    </mc:Choice>
  </mc:AlternateContent>
  <xr:revisionPtr revIDLastSave="0" documentId="8_{2F680858-1E37-400A-B291-346D730B27A4}" xr6:coauthVersionLast="47" xr6:coauthVersionMax="47" xr10:uidLastSave="{00000000-0000-0000-0000-000000000000}"/>
  <bookViews>
    <workbookView xWindow="28680" yWindow="-120" windowWidth="29040" windowHeight="15720" xr2:uid="{D6E524B6-7568-4F86-9D2D-F5A1D1148073}"/>
  </bookViews>
  <sheets>
    <sheet name="Denominator Comparison" sheetId="1" r:id="rId1"/>
    <sheet name="Res Bill Impact Comparison" sheetId="2" r:id="rId2"/>
    <sheet name="Avg Residential Usage Patter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9" i="2" l="1"/>
  <c r="AF19" i="2"/>
  <c r="AE19" i="2"/>
  <c r="AD19" i="2"/>
  <c r="AC19" i="2"/>
  <c r="AB19" i="2"/>
  <c r="AA19" i="2"/>
  <c r="Z19" i="2"/>
  <c r="Y19" i="2"/>
  <c r="X19" i="2"/>
  <c r="W19" i="2"/>
  <c r="V19" i="2"/>
  <c r="D12" i="1"/>
  <c r="D17" i="1"/>
  <c r="D15" i="1"/>
  <c r="D7" i="1"/>
  <c r="D9" i="1" s="1"/>
  <c r="AG32" i="2"/>
  <c r="AF32" i="2"/>
  <c r="AE32" i="2"/>
  <c r="AD32" i="2"/>
  <c r="AC32" i="2"/>
  <c r="AB32" i="2"/>
  <c r="AA32" i="2"/>
  <c r="Z32" i="2"/>
  <c r="Y32" i="2"/>
  <c r="X32" i="2"/>
  <c r="W32" i="2"/>
  <c r="V32" i="2"/>
  <c r="AG27" i="2"/>
  <c r="AF27" i="2"/>
  <c r="AE27" i="2"/>
  <c r="AD27" i="2"/>
  <c r="AC27" i="2"/>
  <c r="AB27" i="2"/>
  <c r="AA27" i="2"/>
  <c r="Z27" i="2"/>
  <c r="Y27" i="2"/>
  <c r="X27" i="2"/>
  <c r="W27" i="2"/>
  <c r="V27" i="2"/>
  <c r="E7" i="2"/>
  <c r="V7" i="2" s="1"/>
  <c r="G15" i="3"/>
  <c r="G14" i="3"/>
  <c r="G13" i="3"/>
  <c r="G12" i="3"/>
  <c r="G11" i="3"/>
  <c r="G10" i="3"/>
  <c r="G9" i="3"/>
  <c r="G8" i="3"/>
  <c r="G7" i="3"/>
  <c r="G6" i="3"/>
  <c r="G5" i="3"/>
  <c r="G4" i="3"/>
  <c r="F16" i="3"/>
  <c r="E16" i="3"/>
  <c r="D16" i="3"/>
  <c r="C16" i="3"/>
  <c r="G16" i="3" l="1"/>
  <c r="H4" i="3" l="1"/>
  <c r="H14" i="3"/>
  <c r="H10" i="3"/>
  <c r="H6" i="3"/>
  <c r="H8" i="3"/>
  <c r="H15" i="3"/>
  <c r="H7" i="3"/>
  <c r="H13" i="3"/>
  <c r="H5" i="3"/>
  <c r="H12" i="3"/>
  <c r="H9" i="3"/>
  <c r="H11" i="3"/>
  <c r="L9" i="2" l="1"/>
  <c r="O9" i="2"/>
  <c r="J9" i="2"/>
  <c r="M9" i="2"/>
  <c r="N9" i="2"/>
  <c r="N31" i="2" s="1"/>
  <c r="G9" i="2"/>
  <c r="P9" i="2"/>
  <c r="F9" i="2"/>
  <c r="H9" i="2"/>
  <c r="I9" i="2"/>
  <c r="E9" i="2"/>
  <c r="E28" i="2" s="1"/>
  <c r="K9" i="2"/>
  <c r="H16" i="3"/>
  <c r="N28" i="2" l="1"/>
  <c r="E33" i="2"/>
  <c r="AA9" i="2"/>
  <c r="AA28" i="2" s="1"/>
  <c r="K28" i="2"/>
  <c r="M30" i="2"/>
  <c r="J28" i="2"/>
  <c r="M28" i="2"/>
  <c r="J31" i="2"/>
  <c r="J30" i="2"/>
  <c r="J35" i="2"/>
  <c r="J33" i="2"/>
  <c r="G33" i="2"/>
  <c r="X9" i="2"/>
  <c r="N33" i="2"/>
  <c r="AE9" i="2"/>
  <c r="K33" i="2"/>
  <c r="AB9" i="2"/>
  <c r="M33" i="2"/>
  <c r="AD9" i="2"/>
  <c r="I30" i="2"/>
  <c r="Z9" i="2"/>
  <c r="O28" i="2"/>
  <c r="AF9" i="2"/>
  <c r="H33" i="2"/>
  <c r="Y9" i="2"/>
  <c r="L28" i="2"/>
  <c r="AC9" i="2"/>
  <c r="F30" i="2"/>
  <c r="W9" i="2"/>
  <c r="P33" i="2"/>
  <c r="AG9" i="2"/>
  <c r="E35" i="2"/>
  <c r="V9" i="2"/>
  <c r="N35" i="2"/>
  <c r="H30" i="2"/>
  <c r="F33" i="2"/>
  <c r="N30" i="2"/>
  <c r="L31" i="2"/>
  <c r="L35" i="2"/>
  <c r="H28" i="2"/>
  <c r="L30" i="2"/>
  <c r="F28" i="2"/>
  <c r="H35" i="2"/>
  <c r="G30" i="2"/>
  <c r="O35" i="2"/>
  <c r="G31" i="2"/>
  <c r="E30" i="2"/>
  <c r="H31" i="2"/>
  <c r="E31" i="2"/>
  <c r="G35" i="2"/>
  <c r="M31" i="2"/>
  <c r="K30" i="2"/>
  <c r="I35" i="2"/>
  <c r="L33" i="2"/>
  <c r="G28" i="2"/>
  <c r="F35" i="2"/>
  <c r="O33" i="2"/>
  <c r="O31" i="2"/>
  <c r="O30" i="2"/>
  <c r="M35" i="2"/>
  <c r="I28" i="2"/>
  <c r="F31" i="2"/>
  <c r="K35" i="2"/>
  <c r="K31" i="2"/>
  <c r="P30" i="2"/>
  <c r="I33" i="2"/>
  <c r="P31" i="2"/>
  <c r="P28" i="2"/>
  <c r="P35" i="2"/>
  <c r="I31" i="2"/>
  <c r="AA30" i="2" l="1"/>
  <c r="AA31" i="2"/>
  <c r="AA35" i="2"/>
  <c r="AA33" i="2"/>
  <c r="AD28" i="2"/>
  <c r="AD30" i="2"/>
  <c r="AD35" i="2"/>
  <c r="AD33" i="2"/>
  <c r="AD31" i="2"/>
  <c r="AG33" i="2"/>
  <c r="AG31" i="2"/>
  <c r="AG28" i="2"/>
  <c r="AG30" i="2"/>
  <c r="AG35" i="2"/>
  <c r="Y30" i="2"/>
  <c r="Y35" i="2"/>
  <c r="Y28" i="2"/>
  <c r="Y33" i="2"/>
  <c r="Y31" i="2"/>
  <c r="AB30" i="2"/>
  <c r="AB35" i="2"/>
  <c r="AB33" i="2"/>
  <c r="AB31" i="2"/>
  <c r="AB28" i="2"/>
  <c r="W35" i="2"/>
  <c r="W33" i="2"/>
  <c r="W31" i="2"/>
  <c r="W28" i="2"/>
  <c r="W30" i="2"/>
  <c r="AF30" i="2"/>
  <c r="AF35" i="2"/>
  <c r="AF33" i="2"/>
  <c r="AF31" i="2"/>
  <c r="AF28" i="2"/>
  <c r="AE30" i="2"/>
  <c r="AE35" i="2"/>
  <c r="AE33" i="2"/>
  <c r="AE31" i="2"/>
  <c r="AE28" i="2"/>
  <c r="Z28" i="2"/>
  <c r="Z30" i="2"/>
  <c r="Z31" i="2"/>
  <c r="Z35" i="2"/>
  <c r="Z33" i="2"/>
  <c r="X30" i="2"/>
  <c r="X35" i="2"/>
  <c r="X33" i="2"/>
  <c r="X31" i="2"/>
  <c r="X28" i="2"/>
  <c r="AC35" i="2"/>
  <c r="AC33" i="2"/>
  <c r="AC31" i="2"/>
  <c r="AC28" i="2"/>
  <c r="AC30" i="2"/>
  <c r="V30" i="2"/>
  <c r="V35" i="2"/>
  <c r="V33" i="2"/>
  <c r="V31" i="2"/>
  <c r="V28" i="2"/>
  <c r="P32" i="2" l="1"/>
  <c r="O32" i="2"/>
  <c r="N32" i="2"/>
  <c r="M32" i="2"/>
  <c r="L32" i="2"/>
  <c r="K32" i="2"/>
  <c r="J32" i="2"/>
  <c r="I32" i="2"/>
  <c r="H32" i="2"/>
  <c r="G32" i="2"/>
  <c r="F32" i="2"/>
  <c r="E32" i="2"/>
  <c r="P27" i="2"/>
  <c r="O27" i="2"/>
  <c r="N27" i="2"/>
  <c r="M27" i="2"/>
  <c r="L27" i="2"/>
  <c r="K27" i="2"/>
  <c r="J27" i="2"/>
  <c r="I27" i="2"/>
  <c r="H27" i="2"/>
  <c r="G27" i="2"/>
  <c r="F27" i="2"/>
  <c r="E27" i="2"/>
  <c r="H18" i="1"/>
  <c r="G18" i="1"/>
  <c r="H16" i="1" s="1"/>
  <c r="F18" i="1"/>
  <c r="G16" i="1" s="1"/>
  <c r="E18" i="1"/>
  <c r="F16" i="1" s="1"/>
  <c r="D18" i="1"/>
  <c r="E16" i="1" s="1"/>
  <c r="V34" i="2" l="1"/>
  <c r="V36" i="2" s="1"/>
  <c r="AG34" i="2"/>
  <c r="AG36" i="2" s="1"/>
  <c r="Y34" i="2"/>
  <c r="Y36" i="2" s="1"/>
  <c r="AF34" i="2"/>
  <c r="AF36" i="2" s="1"/>
  <c r="X34" i="2"/>
  <c r="X36" i="2" s="1"/>
  <c r="AE34" i="2"/>
  <c r="AE36" i="2" s="1"/>
  <c r="W34" i="2"/>
  <c r="W36" i="2" s="1"/>
  <c r="AD34" i="2"/>
  <c r="AD36" i="2" s="1"/>
  <c r="AB34" i="2"/>
  <c r="AB36" i="2" s="1"/>
  <c r="AC34" i="2"/>
  <c r="AC36" i="2" s="1"/>
  <c r="AA34" i="2"/>
  <c r="AA36" i="2" s="1"/>
  <c r="Z34" i="2"/>
  <c r="Z36" i="2" s="1"/>
  <c r="P19" i="2"/>
  <c r="P34" i="2" s="1"/>
  <c r="H19" i="2"/>
  <c r="H34" i="2" s="1"/>
  <c r="O19" i="2"/>
  <c r="O34" i="2" s="1"/>
  <c r="G19" i="2"/>
  <c r="G34" i="2" s="1"/>
  <c r="L19" i="2"/>
  <c r="L34" i="2" s="1"/>
  <c r="N19" i="2"/>
  <c r="N34" i="2" s="1"/>
  <c r="F19" i="2"/>
  <c r="F34" i="2" s="1"/>
  <c r="M19" i="2"/>
  <c r="M34" i="2" s="1"/>
  <c r="K19" i="2"/>
  <c r="K34" i="2" s="1"/>
  <c r="J19" i="2"/>
  <c r="J34" i="2" s="1"/>
  <c r="I19" i="2"/>
  <c r="I34" i="2" s="1"/>
  <c r="D11" i="1"/>
  <c r="E7" i="1" s="1"/>
  <c r="E19" i="2"/>
  <c r="E34" i="2" s="1"/>
  <c r="D19" i="1"/>
  <c r="D20" i="1" l="1"/>
  <c r="E15" i="1" s="1"/>
  <c r="E17" i="1" s="1"/>
  <c r="E19" i="1" s="1"/>
  <c r="E20" i="1" s="1"/>
  <c r="E9" i="1"/>
  <c r="E11" i="1" s="1"/>
  <c r="E12" i="1" s="1"/>
  <c r="X39" i="2"/>
  <c r="X40" i="2"/>
  <c r="X38" i="2"/>
  <c r="AF39" i="2"/>
  <c r="AF40" i="2"/>
  <c r="AF38" i="2"/>
  <c r="Y39" i="2"/>
  <c r="Y40" i="2"/>
  <c r="Y38" i="2"/>
  <c r="AG39" i="2"/>
  <c r="AG40" i="2"/>
  <c r="AG38" i="2"/>
  <c r="V38" i="2"/>
  <c r="V40" i="2"/>
  <c r="V39" i="2"/>
  <c r="Z40" i="2"/>
  <c r="Z38" i="2"/>
  <c r="Z39" i="2"/>
  <c r="AD38" i="2"/>
  <c r="AD39" i="2"/>
  <c r="AD40" i="2"/>
  <c r="AA40" i="2"/>
  <c r="AA38" i="2"/>
  <c r="AA39" i="2"/>
  <c r="W39" i="2"/>
  <c r="W40" i="2"/>
  <c r="W38" i="2"/>
  <c r="AB40" i="2"/>
  <c r="AB38" i="2"/>
  <c r="AB39" i="2"/>
  <c r="AE39" i="2"/>
  <c r="AE40" i="2"/>
  <c r="AE38" i="2"/>
  <c r="AC40" i="2"/>
  <c r="AC38" i="2"/>
  <c r="AC39" i="2"/>
  <c r="M36" i="2"/>
  <c r="F36" i="2"/>
  <c r="N36" i="2"/>
  <c r="E36" i="2"/>
  <c r="L36" i="2"/>
  <c r="L39" i="2" s="1"/>
  <c r="G36" i="2"/>
  <c r="I36" i="2"/>
  <c r="O36" i="2"/>
  <c r="O39" i="2" s="1"/>
  <c r="J36" i="2"/>
  <c r="J40" i="2" s="1"/>
  <c r="H36" i="2"/>
  <c r="K36" i="2"/>
  <c r="P36" i="2"/>
  <c r="P40" i="2" s="1"/>
  <c r="F7" i="1" l="1"/>
  <c r="F15" i="1"/>
  <c r="Y42" i="2"/>
  <c r="AC42" i="2"/>
  <c r="AF42" i="2"/>
  <c r="AG42" i="2"/>
  <c r="W42" i="2"/>
  <c r="X42" i="2"/>
  <c r="AE42" i="2"/>
  <c r="Z42" i="2"/>
  <c r="V42" i="2"/>
  <c r="AD42" i="2"/>
  <c r="AA42" i="2"/>
  <c r="AB42" i="2"/>
  <c r="E40" i="2"/>
  <c r="E39" i="2"/>
  <c r="J39" i="2"/>
  <c r="L40" i="2"/>
  <c r="L38" i="2"/>
  <c r="J38" i="2"/>
  <c r="K38" i="2"/>
  <c r="K39" i="2"/>
  <c r="K40" i="2"/>
  <c r="G40" i="2"/>
  <c r="G39" i="2"/>
  <c r="G38" i="2"/>
  <c r="H39" i="2"/>
  <c r="H38" i="2"/>
  <c r="H40" i="2"/>
  <c r="F39" i="2"/>
  <c r="F40" i="2"/>
  <c r="F38" i="2"/>
  <c r="N39" i="2"/>
  <c r="N38" i="2"/>
  <c r="N40" i="2"/>
  <c r="I39" i="2"/>
  <c r="I38" i="2"/>
  <c r="I40" i="2"/>
  <c r="M40" i="2"/>
  <c r="M38" i="2"/>
  <c r="M39" i="2"/>
  <c r="P39" i="2"/>
  <c r="O40" i="2"/>
  <c r="P38" i="2"/>
  <c r="E38" i="2"/>
  <c r="O38" i="2"/>
  <c r="F9" i="1" l="1"/>
  <c r="F11" i="1" s="1"/>
  <c r="F12" i="1"/>
  <c r="F17" i="1"/>
  <c r="F19" i="1" s="1"/>
  <c r="F20" i="1" s="1"/>
  <c r="P42" i="2"/>
  <c r="L42" i="2"/>
  <c r="E42" i="2"/>
  <c r="K42" i="2"/>
  <c r="M42" i="2"/>
  <c r="F42" i="2"/>
  <c r="J42" i="2"/>
  <c r="I42" i="2"/>
  <c r="H42" i="2"/>
  <c r="O42" i="2"/>
  <c r="N42" i="2"/>
  <c r="G42" i="2"/>
  <c r="G7" i="1" l="1"/>
  <c r="G15" i="1"/>
  <c r="G9" i="1" l="1"/>
  <c r="G11" i="1" s="1"/>
  <c r="G12" i="1" s="1"/>
  <c r="G17" i="1"/>
  <c r="G19" i="1" s="1"/>
  <c r="G20" i="1" s="1"/>
  <c r="H7" i="1" l="1"/>
  <c r="H15" i="1"/>
  <c r="H9" i="1" l="1"/>
  <c r="H11" i="1" s="1"/>
  <c r="H12" i="1"/>
  <c r="H17" i="1"/>
  <c r="H19" i="1" s="1"/>
  <c r="H20" i="1"/>
</calcChain>
</file>

<file path=xl/sharedStrings.xml><?xml version="1.0" encoding="utf-8"?>
<sst xmlns="http://schemas.openxmlformats.org/spreadsheetml/2006/main" count="122" uniqueCount="51">
  <si>
    <t>For Illustrative Purposes Only</t>
  </si>
  <si>
    <t>Residential Only</t>
  </si>
  <si>
    <t>Year 1</t>
  </si>
  <si>
    <t>Revenue Collected</t>
  </si>
  <si>
    <t>(Over)/Under Collected</t>
  </si>
  <si>
    <t>Year 2</t>
  </si>
  <si>
    <t>Denominator</t>
  </si>
  <si>
    <t>Rate</t>
  </si>
  <si>
    <t>Actual Billed Units</t>
  </si>
  <si>
    <t>Historical</t>
  </si>
  <si>
    <t>Year 3</t>
  </si>
  <si>
    <t>Year 4</t>
  </si>
  <si>
    <t>Year 5</t>
  </si>
  <si>
    <t>Residential Bill Experience</t>
  </si>
  <si>
    <t>Forecasted (Weather Normalized)</t>
  </si>
  <si>
    <t>Rates</t>
  </si>
  <si>
    <t>Service Charge</t>
  </si>
  <si>
    <t>Energy Charge (Kwh)</t>
  </si>
  <si>
    <t>Fuel Adjustment Clause (FAC)</t>
  </si>
  <si>
    <t>System Sales Clause</t>
  </si>
  <si>
    <t>REA</t>
  </si>
  <si>
    <t>Demand Side Management</t>
  </si>
  <si>
    <t>Purchase Power Adjustment</t>
  </si>
  <si>
    <t>Federal Tax Cut</t>
  </si>
  <si>
    <t>Decommissioning Rider</t>
  </si>
  <si>
    <t>Securitized Surcharge Rider</t>
  </si>
  <si>
    <t>Environmental Surcharge</t>
  </si>
  <si>
    <t>Charges</t>
  </si>
  <si>
    <t>Subtotal</t>
  </si>
  <si>
    <t>Total (Pre-Tax)</t>
  </si>
  <si>
    <t>Usage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</si>
  <si>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</si>
  <si>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</si>
  <si>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</si>
  <si>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</si>
  <si>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</si>
  <si>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</si>
  <si>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</si>
  <si>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</si>
  <si>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</si>
  <si>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</si>
  <si>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</si>
  <si>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</si>
  <si>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</si>
  <si>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Grand Total</t>
  </si>
  <si>
    <t>3-Yr Total</t>
  </si>
  <si>
    <t>% to Total</t>
  </si>
  <si>
    <t>Revenue Requirement w/ O/U</t>
  </si>
  <si>
    <r>
      <t xml:space="preserve">Residential Bill Experience with PPA Rates Based on </t>
    </r>
    <r>
      <rPr>
        <b/>
        <u/>
        <sz val="12"/>
        <rFont val="Times New Roman"/>
        <family val="1"/>
      </rPr>
      <t>Forecasted</t>
    </r>
    <r>
      <rPr>
        <b/>
        <sz val="12"/>
        <rFont val="Times New Roman"/>
        <family val="1"/>
      </rPr>
      <t xml:space="preserve"> Billing Units</t>
    </r>
  </si>
  <si>
    <r>
      <t xml:space="preserve">Residential Bill Experience with PPA Rates Based on </t>
    </r>
    <r>
      <rPr>
        <b/>
        <u/>
        <sz val="12"/>
        <rFont val="Times New Roman"/>
        <family val="1"/>
      </rPr>
      <t>Historical</t>
    </r>
    <r>
      <rPr>
        <b/>
        <sz val="12"/>
        <rFont val="Times New Roman"/>
        <family val="1"/>
      </rPr>
      <t xml:space="preserve"> Billing Units</t>
    </r>
  </si>
  <si>
    <t>Revenue Requirement w/o O/U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</si>
</sst>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&quot;$&quot;* #,##0.00000_);_(&quot;$&quot;* \(#,##0.00000\);_(&quot;$&quot;* &quot;-&quot;??_);_(@_)"/>
    <numFmt numFmtId="167" formatCode="_(&quot;$&quot;* #,##0.00000000000_);_(&quot;$&quot;* \(#,##0.00000000000\);_(&quot;$&quot;* &quot;-&quot;??_);_(@_)"/>
    <numFmt numFmtId="168" formatCode="_(&quot;$&quot;* #,##0_);_(&quot;$&quot;* \(#,##0\);_(&quot;$&quot;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8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8999908444471571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2" applyFont="1"/>
    <xf numFmtId="4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165" fontId="3" fillId="0" borderId="0" xfId="0" applyNumberFormat="1" applyFont="1" applyBorder="1"/>
    <xf numFmtId="165" fontId="3" fillId="0" borderId="5" xfId="0" applyNumberFormat="1" applyFont="1" applyBorder="1"/>
    <xf numFmtId="164" fontId="3" fillId="0" borderId="0" xfId="1" applyNumberFormat="1" applyFont="1" applyBorder="1"/>
    <xf numFmtId="164" fontId="3" fillId="0" borderId="5" xfId="1" applyNumberFormat="1" applyFont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NumberFormat="1" applyFont="1"/>
    <xf numFmtId="0" fontId="7" fillId="0" borderId="0" xfId="0" applyFont="1" applyFill="1"/>
    <xf numFmtId="0" fontId="8" fillId="2" borderId="24" xfId="0" applyFont="1" applyFill="1" applyBorder="1" applyAlignment="1">
      <alignment horizontal="left"/>
    </xf>
    <xf numFmtId="0" fontId="8" fillId="2" borderId="24" xfId="0" applyNumberFormat="1" applyFont="1" applyFill="1" applyBorder="1"/>
    <xf numFmtId="9" fontId="7" fillId="0" borderId="0" xfId="3" applyFont="1" applyFill="1"/>
    <xf numFmtId="9" fontId="8" fillId="2" borderId="24" xfId="3" applyFont="1" applyFill="1" applyBorder="1"/>
    <xf numFmtId="0" fontId="7" fillId="0" borderId="0" xfId="0" applyFont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Border="1"/>
    <xf numFmtId="164" fontId="9" fillId="0" borderId="0" xfId="1" applyNumberFormat="1" applyFont="1"/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7" xfId="0" applyFont="1" applyBorder="1"/>
    <xf numFmtId="164" fontId="9" fillId="0" borderId="7" xfId="1" applyNumberFormat="1" applyFont="1" applyBorder="1"/>
    <xf numFmtId="164" fontId="9" fillId="0" borderId="8" xfId="1" applyNumberFormat="1" applyFont="1" applyBorder="1"/>
    <xf numFmtId="164" fontId="9" fillId="0" borderId="0" xfId="0" applyNumberFormat="1" applyFont="1"/>
    <xf numFmtId="0" fontId="11" fillId="0" borderId="2" xfId="4" applyFont="1" applyBorder="1" applyAlignment="1">
      <alignment horizontal="left"/>
    </xf>
    <xf numFmtId="0" fontId="12" fillId="0" borderId="2" xfId="4" applyFont="1" applyBorder="1" applyAlignment="1">
      <alignment horizontal="right"/>
    </xf>
    <xf numFmtId="44" fontId="12" fillId="0" borderId="9" xfId="5" applyFont="1" applyFill="1" applyBorder="1" applyAlignment="1">
      <alignment horizontal="center"/>
    </xf>
    <xf numFmtId="44" fontId="12" fillId="0" borderId="10" xfId="5" applyFont="1" applyFill="1" applyBorder="1" applyAlignment="1">
      <alignment horizontal="center"/>
    </xf>
    <xf numFmtId="0" fontId="11" fillId="0" borderId="0" xfId="4" applyFont="1" applyBorder="1" applyAlignment="1">
      <alignment horizontal="left"/>
    </xf>
    <xf numFmtId="0" fontId="12" fillId="0" borderId="0" xfId="4" applyFont="1" applyBorder="1" applyAlignment="1">
      <alignment horizontal="right"/>
    </xf>
    <xf numFmtId="166" fontId="12" fillId="0" borderId="11" xfId="5" applyNumberFormat="1" applyFont="1" applyFill="1" applyBorder="1"/>
    <xf numFmtId="166" fontId="12" fillId="0" borderId="12" xfId="5" applyNumberFormat="1" applyFont="1" applyFill="1" applyBorder="1"/>
    <xf numFmtId="44" fontId="12" fillId="0" borderId="0" xfId="5" applyFont="1" applyFill="1" applyBorder="1"/>
    <xf numFmtId="44" fontId="12" fillId="0" borderId="5" xfId="5" applyFont="1" applyFill="1" applyBorder="1"/>
    <xf numFmtId="165" fontId="12" fillId="0" borderId="11" xfId="1" applyNumberFormat="1" applyFont="1" applyFill="1" applyBorder="1" applyAlignment="1">
      <alignment horizontal="center"/>
    </xf>
    <xf numFmtId="165" fontId="12" fillId="0" borderId="12" xfId="1" applyNumberFormat="1" applyFont="1" applyFill="1" applyBorder="1" applyAlignment="1">
      <alignment horizontal="center"/>
    </xf>
    <xf numFmtId="165" fontId="12" fillId="0" borderId="13" xfId="1" applyNumberFormat="1" applyFont="1" applyFill="1" applyBorder="1" applyAlignment="1">
      <alignment horizontal="center"/>
    </xf>
    <xf numFmtId="165" fontId="12" fillId="0" borderId="14" xfId="1" applyNumberFormat="1" applyFont="1" applyFill="1" applyBorder="1" applyAlignment="1">
      <alignment horizontal="center"/>
    </xf>
    <xf numFmtId="0" fontId="11" fillId="0" borderId="19" xfId="4" applyFont="1" applyBorder="1" applyAlignment="1">
      <alignment horizontal="left"/>
    </xf>
    <xf numFmtId="0" fontId="12" fillId="0" borderId="20" xfId="4" applyFont="1" applyBorder="1" applyAlignment="1">
      <alignment horizontal="right"/>
    </xf>
    <xf numFmtId="165" fontId="12" fillId="0" borderId="21" xfId="1" applyNumberFormat="1" applyFont="1" applyFill="1" applyBorder="1" applyAlignment="1">
      <alignment horizontal="center"/>
    </xf>
    <xf numFmtId="165" fontId="12" fillId="0" borderId="22" xfId="1" applyNumberFormat="1" applyFont="1" applyFill="1" applyBorder="1" applyAlignment="1">
      <alignment horizontal="center"/>
    </xf>
    <xf numFmtId="165" fontId="12" fillId="0" borderId="17" xfId="1" applyNumberFormat="1" applyFont="1" applyFill="1" applyBorder="1" applyAlignment="1">
      <alignment horizontal="center"/>
    </xf>
    <xf numFmtId="165" fontId="12" fillId="0" borderId="18" xfId="1" applyNumberFormat="1" applyFont="1" applyFill="1" applyBorder="1" applyAlignment="1">
      <alignment horizontal="center"/>
    </xf>
    <xf numFmtId="167" fontId="12" fillId="0" borderId="0" xfId="5" applyNumberFormat="1" applyFont="1" applyFill="1" applyBorder="1" applyAlignment="1">
      <alignment horizontal="center"/>
    </xf>
    <xf numFmtId="167" fontId="12" fillId="0" borderId="5" xfId="5" applyNumberFormat="1" applyFont="1" applyFill="1" applyBorder="1" applyAlignment="1">
      <alignment horizontal="center"/>
    </xf>
    <xf numFmtId="0" fontId="11" fillId="0" borderId="7" xfId="4" applyFont="1" applyBorder="1" applyAlignment="1">
      <alignment horizontal="left"/>
    </xf>
    <xf numFmtId="0" fontId="12" fillId="0" borderId="7" xfId="4" applyFont="1" applyBorder="1" applyAlignment="1">
      <alignment horizontal="right"/>
    </xf>
    <xf numFmtId="165" fontId="12" fillId="0" borderId="15" xfId="1" applyNumberFormat="1" applyFont="1" applyFill="1" applyBorder="1" applyAlignment="1">
      <alignment horizontal="center"/>
    </xf>
    <xf numFmtId="165" fontId="12" fillId="0" borderId="16" xfId="1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2" fillId="0" borderId="0" xfId="4" applyFont="1" applyFill="1"/>
    <xf numFmtId="44" fontId="12" fillId="0" borderId="11" xfId="5" applyFont="1" applyFill="1" applyBorder="1"/>
    <xf numFmtId="44" fontId="12" fillId="0" borderId="12" xfId="5" applyFont="1" applyFill="1" applyBorder="1"/>
    <xf numFmtId="44" fontId="12" fillId="0" borderId="11" xfId="5" applyFont="1" applyFill="1" applyBorder="1" applyAlignment="1">
      <alignment horizontal="center"/>
    </xf>
    <xf numFmtId="44" fontId="12" fillId="0" borderId="12" xfId="5" applyFont="1" applyFill="1" applyBorder="1" applyAlignment="1">
      <alignment horizontal="center"/>
    </xf>
    <xf numFmtId="44" fontId="12" fillId="0" borderId="13" xfId="5" applyFont="1" applyFill="1" applyBorder="1" applyAlignment="1">
      <alignment horizontal="center"/>
    </xf>
    <xf numFmtId="44" fontId="12" fillId="0" borderId="14" xfId="5" applyFont="1" applyFill="1" applyBorder="1" applyAlignment="1">
      <alignment horizontal="center"/>
    </xf>
    <xf numFmtId="44" fontId="12" fillId="0" borderId="21" xfId="5" applyFont="1" applyFill="1" applyBorder="1" applyAlignment="1">
      <alignment horizontal="center"/>
    </xf>
    <xf numFmtId="44" fontId="12" fillId="0" borderId="22" xfId="5" applyFont="1" applyFill="1" applyBorder="1" applyAlignment="1">
      <alignment horizontal="center"/>
    </xf>
    <xf numFmtId="44" fontId="12" fillId="0" borderId="17" xfId="5" applyFont="1" applyFill="1" applyBorder="1" applyAlignment="1">
      <alignment horizontal="center"/>
    </xf>
    <xf numFmtId="44" fontId="12" fillId="0" borderId="18" xfId="5" applyFont="1" applyFill="1" applyBorder="1" applyAlignment="1">
      <alignment horizontal="center"/>
    </xf>
    <xf numFmtId="0" fontId="13" fillId="0" borderId="0" xfId="4" applyFont="1" applyBorder="1" applyAlignment="1">
      <alignment horizontal="right"/>
    </xf>
    <xf numFmtId="0" fontId="14" fillId="0" borderId="0" xfId="4" applyFont="1" applyBorder="1" applyAlignment="1">
      <alignment horizontal="right"/>
    </xf>
    <xf numFmtId="44" fontId="14" fillId="0" borderId="11" xfId="2" applyFont="1" applyFill="1" applyBorder="1"/>
    <xf numFmtId="44" fontId="14" fillId="0" borderId="12" xfId="2" applyFont="1" applyFill="1" applyBorder="1"/>
    <xf numFmtId="167" fontId="12" fillId="0" borderId="0" xfId="5" applyNumberFormat="1" applyFont="1" applyFill="1" applyBorder="1"/>
    <xf numFmtId="167" fontId="12" fillId="0" borderId="5" xfId="5" applyNumberFormat="1" applyFont="1" applyFill="1" applyBorder="1"/>
    <xf numFmtId="44" fontId="12" fillId="0" borderId="11" xfId="2" applyFont="1" applyFill="1" applyBorder="1" applyAlignment="1">
      <alignment horizontal="center"/>
    </xf>
    <xf numFmtId="44" fontId="12" fillId="0" borderId="12" xfId="2" applyFont="1" applyFill="1" applyBorder="1" applyAlignment="1">
      <alignment horizontal="center"/>
    </xf>
    <xf numFmtId="44" fontId="9" fillId="0" borderId="11" xfId="0" applyNumberFormat="1" applyFont="1" applyFill="1" applyBorder="1"/>
    <xf numFmtId="44" fontId="9" fillId="0" borderId="12" xfId="0" applyNumberFormat="1" applyFont="1" applyFill="1" applyBorder="1"/>
    <xf numFmtId="0" fontId="9" fillId="0" borderId="0" xfId="0" applyFont="1" applyBorder="1" applyAlignment="1">
      <alignment horizontal="right"/>
    </xf>
    <xf numFmtId="0" fontId="9" fillId="0" borderId="0" xfId="0" applyFont="1" applyFill="1" applyBorder="1"/>
    <xf numFmtId="0" fontId="9" fillId="0" borderId="5" xfId="0" applyFont="1" applyFill="1" applyBorder="1"/>
    <xf numFmtId="0" fontId="13" fillId="0" borderId="7" xfId="4" applyFont="1" applyBorder="1" applyAlignment="1">
      <alignment horizontal="right"/>
    </xf>
    <xf numFmtId="44" fontId="13" fillId="0" borderId="7" xfId="2" applyFont="1" applyFill="1" applyBorder="1" applyAlignment="1">
      <alignment horizontal="center"/>
    </xf>
    <xf numFmtId="44" fontId="13" fillId="0" borderId="8" xfId="2" applyFont="1" applyFill="1" applyBorder="1" applyAlignment="1">
      <alignment horizontal="center"/>
    </xf>
    <xf numFmtId="164" fontId="3" fillId="0" borderId="0" xfId="1" applyNumberFormat="1" applyFont="1" applyFill="1" applyBorder="1"/>
    <xf numFmtId="164" fontId="3" fillId="0" borderId="5" xfId="1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44" fontId="3" fillId="0" borderId="0" xfId="0" applyNumberFormat="1" applyFont="1" applyBorder="1"/>
    <xf numFmtId="168" fontId="3" fillId="0" borderId="0" xfId="2" applyNumberFormat="1" applyFont="1"/>
    <xf numFmtId="168" fontId="3" fillId="0" borderId="2" xfId="0" applyNumberFormat="1" applyFont="1" applyBorder="1"/>
    <xf numFmtId="168" fontId="3" fillId="0" borderId="3" xfId="0" applyNumberFormat="1" applyFont="1" applyBorder="1"/>
    <xf numFmtId="168" fontId="3" fillId="0" borderId="0" xfId="2" applyNumberFormat="1" applyFont="1" applyBorder="1"/>
    <xf numFmtId="168" fontId="3" fillId="0" borderId="5" xfId="2" applyNumberFormat="1" applyFont="1" applyBorder="1"/>
    <xf numFmtId="0" fontId="3" fillId="3" borderId="7" xfId="0" applyFont="1" applyFill="1" applyBorder="1"/>
    <xf numFmtId="168" fontId="3" fillId="3" borderId="7" xfId="0" applyNumberFormat="1" applyFont="1" applyFill="1" applyBorder="1"/>
    <xf numFmtId="168" fontId="3" fillId="3" borderId="8" xfId="0" applyNumberFormat="1" applyFont="1" applyFill="1" applyBorder="1"/>
    <xf numFmtId="0" fontId="11" fillId="0" borderId="0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3" fillId="0" borderId="7" xfId="4" applyFont="1" applyBorder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Currency 2" xfId="5" xr:uid="{3C3A4F45-D8A7-4E7A-B3F9-D8F21885CA9A}"/>
    <cellStyle name="Normal" xfId="0" builtinId="0"/>
    <cellStyle name="Normal 2" xfId="4" xr:uid="{74E2025E-C010-427D-8BF4-E90F6C4A92F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D45A-3FF3-4B5E-AD7B-51094CFF9BBF}">
  <dimension ref="B1:I20"/>
  <sheetViews>
    <sheetView tabSelected="1" workbookViewId="0">
      <selection activeCell="C6" sqref="C6"/>
    </sheetView>
  </sheetViews>
  <sheetFormatPr defaultRowHeight="15" x14ac:dyDescent="0.25"/>
  <cols>
    <col min="1" max="1" width="2.85546875" style="2" customWidth="1"/>
    <col min="2" max="2" width="14.5703125" style="2" customWidth="1"/>
    <col min="3" max="3" width="30.7109375" style="2" customWidth="1"/>
    <col min="4" max="4" width="13.85546875" style="2" customWidth="1"/>
    <col min="5" max="8" width="14.28515625" style="2" customWidth="1"/>
    <col min="9" max="9" width="12.42578125" style="2" bestFit="1" customWidth="1"/>
    <col min="10" max="16384" width="9.140625" style="2"/>
  </cols>
  <sheetData>
    <row r="1" spans="2:9" x14ac:dyDescent="0.25">
      <c r="B1" s="1" t="s">
        <v>0</v>
      </c>
      <c r="C1" s="1"/>
    </row>
    <row r="2" spans="2:9" x14ac:dyDescent="0.25">
      <c r="B2" s="1" t="s">
        <v>1</v>
      </c>
      <c r="C2" s="1"/>
    </row>
    <row r="4" spans="2:9" s="5" customFormat="1" x14ac:dyDescent="0.25">
      <c r="D4" s="12" t="s">
        <v>2</v>
      </c>
      <c r="E4" s="12" t="s">
        <v>5</v>
      </c>
      <c r="F4" s="12" t="s">
        <v>10</v>
      </c>
      <c r="G4" s="12" t="s">
        <v>11</v>
      </c>
      <c r="H4" s="12" t="s">
        <v>12</v>
      </c>
    </row>
    <row r="5" spans="2:9" x14ac:dyDescent="0.25">
      <c r="C5" s="2" t="s">
        <v>50</v>
      </c>
      <c r="D5" s="96">
        <v>500000</v>
      </c>
      <c r="E5" s="96">
        <v>550000</v>
      </c>
      <c r="F5" s="96">
        <v>525000</v>
      </c>
      <c r="G5" s="96">
        <v>425000</v>
      </c>
      <c r="H5" s="96">
        <v>425000</v>
      </c>
    </row>
    <row r="6" spans="2:9" ht="15.75" thickBot="1" x14ac:dyDescent="0.3">
      <c r="D6" s="3"/>
      <c r="E6" s="3"/>
      <c r="F6" s="3"/>
      <c r="G6" s="3"/>
      <c r="H6" s="3"/>
    </row>
    <row r="7" spans="2:9" x14ac:dyDescent="0.25">
      <c r="B7" s="105" t="s">
        <v>14</v>
      </c>
      <c r="C7" s="6" t="s">
        <v>47</v>
      </c>
      <c r="D7" s="97">
        <f>D5</f>
        <v>500000</v>
      </c>
      <c r="E7" s="97">
        <f>E5+D12</f>
        <v>458602.15053763438</v>
      </c>
      <c r="F7" s="97">
        <f>F5+E12</f>
        <v>497205.93027044641</v>
      </c>
      <c r="G7" s="97">
        <f t="shared" ref="G7:H7" si="0">G5+F12</f>
        <v>359578.16706967814</v>
      </c>
      <c r="H7" s="98">
        <f t="shared" si="0"/>
        <v>434219.95300178661</v>
      </c>
    </row>
    <row r="8" spans="2:9" ht="15" customHeight="1" x14ac:dyDescent="0.25">
      <c r="B8" s="106"/>
      <c r="C8" s="7" t="s">
        <v>6</v>
      </c>
      <c r="D8" s="10">
        <v>1860000000</v>
      </c>
      <c r="E8" s="10">
        <v>1980000000</v>
      </c>
      <c r="F8" s="10">
        <v>1900000000</v>
      </c>
      <c r="G8" s="10">
        <v>1950000000</v>
      </c>
      <c r="H8" s="11">
        <v>1800000000</v>
      </c>
    </row>
    <row r="9" spans="2:9" x14ac:dyDescent="0.25">
      <c r="B9" s="106"/>
      <c r="C9" s="7" t="s">
        <v>7</v>
      </c>
      <c r="D9" s="8">
        <f>+D7/D8</f>
        <v>2.6881720430107527E-4</v>
      </c>
      <c r="E9" s="8">
        <f>+E7/E8</f>
        <v>2.3161724774628E-4</v>
      </c>
      <c r="F9" s="8">
        <f t="shared" ref="F9:H9" si="1">+F7/F8</f>
        <v>2.6168733172128757E-4</v>
      </c>
      <c r="G9" s="8">
        <f t="shared" si="1"/>
        <v>1.8439906003573237E-4</v>
      </c>
      <c r="H9" s="9">
        <f t="shared" si="1"/>
        <v>2.4123330722321479E-4</v>
      </c>
    </row>
    <row r="10" spans="2:9" x14ac:dyDescent="0.25">
      <c r="B10" s="106"/>
      <c r="C10" s="7" t="s">
        <v>8</v>
      </c>
      <c r="D10" s="92">
        <v>2200000000</v>
      </c>
      <c r="E10" s="92">
        <v>2100000000</v>
      </c>
      <c r="F10" s="92">
        <v>2150000000</v>
      </c>
      <c r="G10" s="92">
        <v>1900000000</v>
      </c>
      <c r="H10" s="93">
        <v>1585000000</v>
      </c>
    </row>
    <row r="11" spans="2:9" x14ac:dyDescent="0.25">
      <c r="B11" s="106"/>
      <c r="C11" s="7" t="s">
        <v>3</v>
      </c>
      <c r="D11" s="99">
        <f>+D10*D9</f>
        <v>591397.84946236562</v>
      </c>
      <c r="E11" s="99">
        <f>+E10*E9</f>
        <v>486396.22026718798</v>
      </c>
      <c r="F11" s="99">
        <f>+F10*F9</f>
        <v>562627.76320076827</v>
      </c>
      <c r="G11" s="99">
        <f>+G10*G9</f>
        <v>350358.21406789153</v>
      </c>
      <c r="H11" s="100">
        <f>+H10*H9</f>
        <v>382354.79194879544</v>
      </c>
    </row>
    <row r="12" spans="2:9" ht="15.75" thickBot="1" x14ac:dyDescent="0.3">
      <c r="B12" s="107"/>
      <c r="C12" s="101" t="s">
        <v>4</v>
      </c>
      <c r="D12" s="102">
        <f>D7-D11</f>
        <v>-91397.849462365615</v>
      </c>
      <c r="E12" s="102">
        <f t="shared" ref="E12:H12" si="2">E7-E11</f>
        <v>-27794.069729553594</v>
      </c>
      <c r="F12" s="102">
        <f t="shared" si="2"/>
        <v>-65421.832930321863</v>
      </c>
      <c r="G12" s="102">
        <f t="shared" si="2"/>
        <v>9219.9530017866055</v>
      </c>
      <c r="H12" s="103">
        <f t="shared" si="2"/>
        <v>51865.16105299117</v>
      </c>
      <c r="I12" s="4"/>
    </row>
    <row r="13" spans="2:9" x14ac:dyDescent="0.25">
      <c r="B13" s="94"/>
      <c r="C13" s="7"/>
      <c r="D13" s="95"/>
      <c r="E13" s="95"/>
      <c r="F13" s="95"/>
      <c r="G13" s="95"/>
      <c r="H13" s="95"/>
      <c r="I13" s="4"/>
    </row>
    <row r="14" spans="2:9" ht="15.75" thickBot="1" x14ac:dyDescent="0.3">
      <c r="B14" s="94"/>
      <c r="C14" s="7"/>
      <c r="D14" s="95"/>
      <c r="E14" s="95"/>
      <c r="F14" s="95"/>
      <c r="G14" s="95"/>
      <c r="H14" s="95"/>
      <c r="I14" s="4"/>
    </row>
    <row r="15" spans="2:9" x14ac:dyDescent="0.25">
      <c r="B15" s="108" t="s">
        <v>9</v>
      </c>
      <c r="C15" s="6" t="s">
        <v>47</v>
      </c>
      <c r="D15" s="97">
        <f>D5</f>
        <v>500000</v>
      </c>
      <c r="E15" s="97">
        <f>E5+D20</f>
        <v>526190.47619047621</v>
      </c>
      <c r="F15" s="97">
        <f t="shared" ref="F15:H15" si="3">F5+E20</f>
        <v>548917.74891774892</v>
      </c>
      <c r="G15" s="97">
        <f t="shared" si="3"/>
        <v>411930.52978767268</v>
      </c>
      <c r="H15" s="98">
        <f t="shared" si="3"/>
        <v>472898.89881252008</v>
      </c>
    </row>
    <row r="16" spans="2:9" x14ac:dyDescent="0.25">
      <c r="B16" s="109"/>
      <c r="C16" s="7" t="s">
        <v>6</v>
      </c>
      <c r="D16" s="10">
        <v>2100000000</v>
      </c>
      <c r="E16" s="10">
        <f>D18</f>
        <v>2200000000</v>
      </c>
      <c r="F16" s="10">
        <f>E18</f>
        <v>2100000000</v>
      </c>
      <c r="G16" s="10">
        <f>F18</f>
        <v>2150000000</v>
      </c>
      <c r="H16" s="11">
        <f>G18</f>
        <v>1900000000</v>
      </c>
    </row>
    <row r="17" spans="2:9" x14ac:dyDescent="0.25">
      <c r="B17" s="109"/>
      <c r="C17" s="7" t="s">
        <v>7</v>
      </c>
      <c r="D17" s="8">
        <f>+D15/D16</f>
        <v>2.380952380952381E-4</v>
      </c>
      <c r="E17" s="8">
        <f t="shared" ref="E17:H17" si="4">+E15/E16</f>
        <v>2.3917748917748918E-4</v>
      </c>
      <c r="F17" s="8">
        <f t="shared" si="4"/>
        <v>2.613894042465471E-4</v>
      </c>
      <c r="G17" s="8">
        <f t="shared" si="4"/>
        <v>1.9159559525008032E-4</v>
      </c>
      <c r="H17" s="9">
        <f t="shared" si="4"/>
        <v>2.488941572697474E-4</v>
      </c>
    </row>
    <row r="18" spans="2:9" x14ac:dyDescent="0.25">
      <c r="B18" s="109"/>
      <c r="C18" s="7" t="s">
        <v>8</v>
      </c>
      <c r="D18" s="10">
        <f>D10</f>
        <v>2200000000</v>
      </c>
      <c r="E18" s="10">
        <f>E10</f>
        <v>2100000000</v>
      </c>
      <c r="F18" s="10">
        <f>F10</f>
        <v>2150000000</v>
      </c>
      <c r="G18" s="10">
        <f>G10</f>
        <v>1900000000</v>
      </c>
      <c r="H18" s="11">
        <f>H10</f>
        <v>1585000000</v>
      </c>
    </row>
    <row r="19" spans="2:9" x14ac:dyDescent="0.25">
      <c r="B19" s="109"/>
      <c r="C19" s="7" t="s">
        <v>3</v>
      </c>
      <c r="D19" s="99">
        <f>+D18*D17</f>
        <v>523809.52380952379</v>
      </c>
      <c r="E19" s="99">
        <f>+E18*E17</f>
        <v>502272.72727272729</v>
      </c>
      <c r="F19" s="99">
        <f>+F18*F17</f>
        <v>561987.21913007624</v>
      </c>
      <c r="G19" s="99">
        <f>+G18*G17</f>
        <v>364031.6309751526</v>
      </c>
      <c r="H19" s="100">
        <f>+H18*H17</f>
        <v>394497.23927254963</v>
      </c>
    </row>
    <row r="20" spans="2:9" ht="15.75" thickBot="1" x14ac:dyDescent="0.3">
      <c r="B20" s="110"/>
      <c r="C20" s="101" t="s">
        <v>4</v>
      </c>
      <c r="D20" s="102">
        <f>D15-D19</f>
        <v>-23809.523809523787</v>
      </c>
      <c r="E20" s="102">
        <f t="shared" ref="E20:H20" si="5">E15-E19</f>
        <v>23917.748917748919</v>
      </c>
      <c r="F20" s="102">
        <f t="shared" si="5"/>
        <v>-13069.470212327316</v>
      </c>
      <c r="G20" s="102">
        <f t="shared" si="5"/>
        <v>47898.898812520085</v>
      </c>
      <c r="H20" s="103">
        <f t="shared" si="5"/>
        <v>78401.659539970453</v>
      </c>
      <c r="I20" s="4"/>
    </row>
  </sheetData>
  <mergeCells count="2">
    <mergeCell ref="B7:B12"/>
    <mergeCell ref="B15:B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3DCF-8F84-4FAD-B38A-5023597E2CF3}">
  <dimension ref="B1:AG42"/>
  <sheetViews>
    <sheetView showGridLines="0" workbookViewId="0">
      <selection activeCell="AG42" sqref="AG42"/>
    </sheetView>
  </sheetViews>
  <sheetFormatPr defaultRowHeight="11.25" x14ac:dyDescent="0.2"/>
  <cols>
    <col min="1" max="1" width="2.7109375" style="24" customWidth="1"/>
    <col min="2" max="2" width="15.5703125" style="24" customWidth="1"/>
    <col min="3" max="3" width="25.85546875" style="24" customWidth="1"/>
    <col min="4" max="4" width="1.7109375" style="24" customWidth="1"/>
    <col min="5" max="16" width="10.140625" style="24" customWidth="1"/>
    <col min="17" max="17" width="9.140625" style="24"/>
    <col min="18" max="18" width="3.28515625" style="24" customWidth="1"/>
    <col min="19" max="19" width="11.140625" style="24" customWidth="1"/>
    <col min="20" max="20" width="9.140625" style="24"/>
    <col min="21" max="21" width="19.5703125" style="24" customWidth="1"/>
    <col min="22" max="33" width="10.140625" style="24" customWidth="1"/>
    <col min="34" max="16384" width="9.140625" style="24"/>
  </cols>
  <sheetData>
    <row r="1" spans="2:33" ht="15" x14ac:dyDescent="0.25">
      <c r="B1" s="1" t="s">
        <v>0</v>
      </c>
    </row>
    <row r="2" spans="2:33" ht="15" x14ac:dyDescent="0.25">
      <c r="B2" s="1" t="s">
        <v>13</v>
      </c>
    </row>
    <row r="3" spans="2:33" x14ac:dyDescent="0.2">
      <c r="B3" s="25"/>
    </row>
    <row r="4" spans="2:33" x14ac:dyDescent="0.2">
      <c r="B4" s="25"/>
    </row>
    <row r="5" spans="2:33" ht="15.75" x14ac:dyDescent="0.25">
      <c r="B5" s="111" t="s">
        <v>48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S5" s="111" t="s">
        <v>49</v>
      </c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</row>
    <row r="6" spans="2:33" x14ac:dyDescent="0.2">
      <c r="B6" s="25"/>
    </row>
    <row r="7" spans="2:33" ht="12" thickBot="1" x14ac:dyDescent="0.25">
      <c r="B7" s="104" t="s">
        <v>2</v>
      </c>
      <c r="C7" s="26"/>
      <c r="E7" s="27">
        <f>ROUND('Denominator Comparison'!D10/132000,0)</f>
        <v>16667</v>
      </c>
      <c r="S7" s="104" t="s">
        <v>2</v>
      </c>
      <c r="T7" s="26"/>
      <c r="V7" s="27">
        <f>E7</f>
        <v>16667</v>
      </c>
    </row>
    <row r="8" spans="2:33" x14ac:dyDescent="0.2">
      <c r="B8" s="113" t="s">
        <v>30</v>
      </c>
      <c r="C8" s="28"/>
      <c r="D8" s="29"/>
      <c r="E8" s="30" t="s">
        <v>41</v>
      </c>
      <c r="F8" s="30" t="s">
        <v>42</v>
      </c>
      <c r="G8" s="30" t="s">
        <v>43</v>
      </c>
      <c r="H8" s="30" t="s">
        <v>32</v>
      </c>
      <c r="I8" s="30" t="s">
        <v>33</v>
      </c>
      <c r="J8" s="30" t="s">
        <v>34</v>
      </c>
      <c r="K8" s="30" t="s">
        <v>35</v>
      </c>
      <c r="L8" s="30" t="s">
        <v>36</v>
      </c>
      <c r="M8" s="30" t="s">
        <v>37</v>
      </c>
      <c r="N8" s="30" t="s">
        <v>38</v>
      </c>
      <c r="O8" s="30" t="s">
        <v>39</v>
      </c>
      <c r="P8" s="31" t="s">
        <v>40</v>
      </c>
      <c r="S8" s="113" t="s">
        <v>30</v>
      </c>
      <c r="T8" s="28"/>
      <c r="U8" s="29"/>
      <c r="V8" s="30" t="s">
        <v>41</v>
      </c>
      <c r="W8" s="30" t="s">
        <v>42</v>
      </c>
      <c r="X8" s="30" t="s">
        <v>43</v>
      </c>
      <c r="Y8" s="30" t="s">
        <v>32</v>
      </c>
      <c r="Z8" s="30" t="s">
        <v>33</v>
      </c>
      <c r="AA8" s="30" t="s">
        <v>34</v>
      </c>
      <c r="AB8" s="30" t="s">
        <v>35</v>
      </c>
      <c r="AC8" s="30" t="s">
        <v>36</v>
      </c>
      <c r="AD8" s="30" t="s">
        <v>37</v>
      </c>
      <c r="AE8" s="30" t="s">
        <v>38</v>
      </c>
      <c r="AF8" s="30" t="s">
        <v>39</v>
      </c>
      <c r="AG8" s="31" t="s">
        <v>40</v>
      </c>
    </row>
    <row r="9" spans="2:33" ht="12" thickBot="1" x14ac:dyDescent="0.25">
      <c r="B9" s="114"/>
      <c r="C9" s="32"/>
      <c r="D9" s="33"/>
      <c r="E9" s="34">
        <f>ROUND((VLOOKUP(E8,'Avg Residential Usage Pattern'!$B$3:$H$16,7,FALSE))*$E$7,0)</f>
        <v>1035</v>
      </c>
      <c r="F9" s="34">
        <f>ROUND((VLOOKUP(F8,'Avg Residential Usage Pattern'!$B$3:$H$16,7,FALSE))*$E$7,0)</f>
        <v>1269</v>
      </c>
      <c r="G9" s="34">
        <f>ROUND((VLOOKUP(G8,'Avg Residential Usage Pattern'!$B$3:$H$16,7,FALSE))*$E$7,0)</f>
        <v>1861</v>
      </c>
      <c r="H9" s="34">
        <f>ROUND((VLOOKUP(H8,'Avg Residential Usage Pattern'!$B$3:$H$16,7,FALSE))*$E$7,0)</f>
        <v>2257</v>
      </c>
      <c r="I9" s="34">
        <f>ROUND((VLOOKUP(I8,'Avg Residential Usage Pattern'!$B$3:$H$16,7,FALSE))*$E$7,0)</f>
        <v>1611</v>
      </c>
      <c r="J9" s="34">
        <f>ROUND((VLOOKUP(J8,'Avg Residential Usage Pattern'!$B$3:$H$16,7,FALSE))*$E$7,0)</f>
        <v>1465</v>
      </c>
      <c r="K9" s="34">
        <f>ROUND((VLOOKUP(K8,'Avg Residential Usage Pattern'!$B$3:$H$16,7,FALSE))*$E$7,0)</f>
        <v>982</v>
      </c>
      <c r="L9" s="34">
        <f>ROUND((VLOOKUP(L8,'Avg Residential Usage Pattern'!$B$3:$H$16,7,FALSE))*$E$7,0)</f>
        <v>961</v>
      </c>
      <c r="M9" s="34">
        <f>ROUND((VLOOKUP(M8,'Avg Residential Usage Pattern'!$B$3:$H$16,7,FALSE))*$E$7,0)</f>
        <v>1217</v>
      </c>
      <c r="N9" s="34">
        <f>ROUND((VLOOKUP(N8,'Avg Residential Usage Pattern'!$B$3:$H$16,7,FALSE))*$E$7,0)</f>
        <v>1500</v>
      </c>
      <c r="O9" s="34">
        <f>ROUND((VLOOKUP(O8,'Avg Residential Usage Pattern'!$B$3:$H$16,7,FALSE))*$E$7,0)</f>
        <v>1461</v>
      </c>
      <c r="P9" s="35">
        <f>ROUND((VLOOKUP(P8,'Avg Residential Usage Pattern'!$B$3:$H$16,7,FALSE))*$E$7,0)</f>
        <v>1049</v>
      </c>
      <c r="Q9" s="36"/>
      <c r="S9" s="114"/>
      <c r="T9" s="32"/>
      <c r="U9" s="33"/>
      <c r="V9" s="34">
        <f>E9</f>
        <v>1035</v>
      </c>
      <c r="W9" s="34">
        <f t="shared" ref="W9:AG9" si="0">F9</f>
        <v>1269</v>
      </c>
      <c r="X9" s="34">
        <f t="shared" si="0"/>
        <v>1861</v>
      </c>
      <c r="Y9" s="34">
        <f t="shared" si="0"/>
        <v>2257</v>
      </c>
      <c r="Z9" s="34">
        <f t="shared" si="0"/>
        <v>1611</v>
      </c>
      <c r="AA9" s="34">
        <f t="shared" si="0"/>
        <v>1465</v>
      </c>
      <c r="AB9" s="34">
        <f t="shared" si="0"/>
        <v>982</v>
      </c>
      <c r="AC9" s="34">
        <f t="shared" si="0"/>
        <v>961</v>
      </c>
      <c r="AD9" s="34">
        <f t="shared" si="0"/>
        <v>1217</v>
      </c>
      <c r="AE9" s="34">
        <f t="shared" si="0"/>
        <v>1500</v>
      </c>
      <c r="AF9" s="34">
        <f t="shared" si="0"/>
        <v>1461</v>
      </c>
      <c r="AG9" s="35">
        <f t="shared" si="0"/>
        <v>1049</v>
      </c>
    </row>
    <row r="11" spans="2:33" ht="12" thickBot="1" x14ac:dyDescent="0.25"/>
    <row r="12" spans="2:33" ht="11.25" customHeight="1" x14ac:dyDescent="0.2">
      <c r="B12" s="113" t="s">
        <v>15</v>
      </c>
      <c r="C12" s="37" t="s">
        <v>16</v>
      </c>
      <c r="D12" s="38"/>
      <c r="E12" s="39">
        <v>20</v>
      </c>
      <c r="F12" s="39">
        <v>20</v>
      </c>
      <c r="G12" s="39">
        <v>20</v>
      </c>
      <c r="H12" s="39">
        <v>20</v>
      </c>
      <c r="I12" s="39">
        <v>20</v>
      </c>
      <c r="J12" s="39">
        <v>20</v>
      </c>
      <c r="K12" s="39">
        <v>20</v>
      </c>
      <c r="L12" s="39">
        <v>20</v>
      </c>
      <c r="M12" s="39">
        <v>20</v>
      </c>
      <c r="N12" s="39">
        <v>20</v>
      </c>
      <c r="O12" s="39">
        <v>20</v>
      </c>
      <c r="P12" s="40">
        <v>20</v>
      </c>
      <c r="S12" s="113" t="s">
        <v>15</v>
      </c>
      <c r="T12" s="37" t="s">
        <v>16</v>
      </c>
      <c r="U12" s="38"/>
      <c r="V12" s="39">
        <v>20</v>
      </c>
      <c r="W12" s="39">
        <v>20</v>
      </c>
      <c r="X12" s="39">
        <v>20</v>
      </c>
      <c r="Y12" s="39">
        <v>20</v>
      </c>
      <c r="Z12" s="39">
        <v>20</v>
      </c>
      <c r="AA12" s="39">
        <v>20</v>
      </c>
      <c r="AB12" s="39">
        <v>20</v>
      </c>
      <c r="AC12" s="39">
        <v>20</v>
      </c>
      <c r="AD12" s="39">
        <v>20</v>
      </c>
      <c r="AE12" s="39">
        <v>20</v>
      </c>
      <c r="AF12" s="39">
        <v>20</v>
      </c>
      <c r="AG12" s="40">
        <v>20</v>
      </c>
    </row>
    <row r="13" spans="2:33" ht="15" customHeight="1" x14ac:dyDescent="0.2">
      <c r="B13" s="115"/>
      <c r="C13" s="41" t="s">
        <v>17</v>
      </c>
      <c r="D13" s="42"/>
      <c r="E13" s="43">
        <v>0.12784999999999999</v>
      </c>
      <c r="F13" s="43">
        <v>0.12784999999999999</v>
      </c>
      <c r="G13" s="43">
        <v>0.12784999999999999</v>
      </c>
      <c r="H13" s="43">
        <v>0.12784999999999999</v>
      </c>
      <c r="I13" s="43">
        <v>0.12784999999999999</v>
      </c>
      <c r="J13" s="43">
        <v>0.12784999999999999</v>
      </c>
      <c r="K13" s="43">
        <v>0.12784999999999999</v>
      </c>
      <c r="L13" s="43">
        <v>0.12784999999999999</v>
      </c>
      <c r="M13" s="43">
        <v>0.12784999999999999</v>
      </c>
      <c r="N13" s="43">
        <v>0.12784999999999999</v>
      </c>
      <c r="O13" s="43">
        <v>0.12784999999999999</v>
      </c>
      <c r="P13" s="44">
        <v>0.12784999999999999</v>
      </c>
      <c r="S13" s="115"/>
      <c r="T13" s="41" t="s">
        <v>17</v>
      </c>
      <c r="U13" s="42"/>
      <c r="V13" s="43">
        <v>0.12784999999999999</v>
      </c>
      <c r="W13" s="43">
        <v>0.12784999999999999</v>
      </c>
      <c r="X13" s="43">
        <v>0.12784999999999999</v>
      </c>
      <c r="Y13" s="43">
        <v>0.12784999999999999</v>
      </c>
      <c r="Z13" s="43">
        <v>0.12784999999999999</v>
      </c>
      <c r="AA13" s="43">
        <v>0.12784999999999999</v>
      </c>
      <c r="AB13" s="43">
        <v>0.12784999999999999</v>
      </c>
      <c r="AC13" s="43">
        <v>0.12784999999999999</v>
      </c>
      <c r="AD13" s="43">
        <v>0.12784999999999999</v>
      </c>
      <c r="AE13" s="43">
        <v>0.12784999999999999</v>
      </c>
      <c r="AF13" s="43">
        <v>0.12784999999999999</v>
      </c>
      <c r="AG13" s="44">
        <v>0.12784999999999999</v>
      </c>
    </row>
    <row r="14" spans="2:33" ht="15" customHeight="1" x14ac:dyDescent="0.2">
      <c r="B14" s="115"/>
      <c r="C14" s="41"/>
      <c r="D14" s="42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S14" s="115"/>
      <c r="T14" s="41"/>
      <c r="U14" s="42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6"/>
    </row>
    <row r="15" spans="2:33" ht="15" customHeight="1" x14ac:dyDescent="0.2">
      <c r="B15" s="115"/>
      <c r="C15" s="41" t="s">
        <v>18</v>
      </c>
      <c r="D15" s="42"/>
      <c r="E15" s="47">
        <v>1.0159999999999999E-2</v>
      </c>
      <c r="F15" s="47">
        <v>1.2500000000000001E-2</v>
      </c>
      <c r="G15" s="47">
        <v>1.026E-2</v>
      </c>
      <c r="H15" s="47">
        <v>1.206E-2</v>
      </c>
      <c r="I15" s="47">
        <v>1.269E-2</v>
      </c>
      <c r="J15" s="47">
        <v>1.677E-2</v>
      </c>
      <c r="K15" s="47">
        <v>5.8700000000000002E-3</v>
      </c>
      <c r="L15" s="47">
        <v>1.626E-2</v>
      </c>
      <c r="M15" s="47">
        <v>6.8900000000000003E-3</v>
      </c>
      <c r="N15" s="47">
        <v>9.0900000000000009E-3</v>
      </c>
      <c r="O15" s="47">
        <v>1.2200000000000003E-2</v>
      </c>
      <c r="P15" s="48">
        <v>1.376E-2</v>
      </c>
      <c r="S15" s="115"/>
      <c r="T15" s="41" t="s">
        <v>18</v>
      </c>
      <c r="U15" s="42"/>
      <c r="V15" s="47">
        <v>1.0159999999999999E-2</v>
      </c>
      <c r="W15" s="47">
        <v>1.2500000000000001E-2</v>
      </c>
      <c r="X15" s="47">
        <v>1.026E-2</v>
      </c>
      <c r="Y15" s="47">
        <v>1.206E-2</v>
      </c>
      <c r="Z15" s="47">
        <v>1.269E-2</v>
      </c>
      <c r="AA15" s="47">
        <v>1.677E-2</v>
      </c>
      <c r="AB15" s="47">
        <v>5.8700000000000002E-3</v>
      </c>
      <c r="AC15" s="47">
        <v>1.626E-2</v>
      </c>
      <c r="AD15" s="47">
        <v>6.8900000000000003E-3</v>
      </c>
      <c r="AE15" s="47">
        <v>9.0900000000000009E-3</v>
      </c>
      <c r="AF15" s="47">
        <v>1.2200000000000003E-2</v>
      </c>
      <c r="AG15" s="48">
        <v>1.376E-2</v>
      </c>
    </row>
    <row r="16" spans="2:33" ht="15" customHeight="1" x14ac:dyDescent="0.2">
      <c r="B16" s="115"/>
      <c r="C16" s="41" t="s">
        <v>19</v>
      </c>
      <c r="D16" s="42"/>
      <c r="E16" s="47">
        <v>5.8E-4</v>
      </c>
      <c r="F16" s="47">
        <v>5.8E-4</v>
      </c>
      <c r="G16" s="47">
        <v>5.8E-4</v>
      </c>
      <c r="H16" s="47">
        <v>5.8E-4</v>
      </c>
      <c r="I16" s="47">
        <v>5.8E-4</v>
      </c>
      <c r="J16" s="47">
        <v>5.8E-4</v>
      </c>
      <c r="K16" s="47">
        <v>5.8E-4</v>
      </c>
      <c r="L16" s="47">
        <v>5.8E-4</v>
      </c>
      <c r="M16" s="47">
        <v>5.8E-4</v>
      </c>
      <c r="N16" s="47">
        <v>5.8E-4</v>
      </c>
      <c r="O16" s="47">
        <v>5.8E-4</v>
      </c>
      <c r="P16" s="48">
        <v>5.8E-4</v>
      </c>
      <c r="S16" s="115"/>
      <c r="T16" s="41" t="s">
        <v>19</v>
      </c>
      <c r="U16" s="42"/>
      <c r="V16" s="47">
        <v>5.8E-4</v>
      </c>
      <c r="W16" s="47">
        <v>5.8E-4</v>
      </c>
      <c r="X16" s="47">
        <v>5.8E-4</v>
      </c>
      <c r="Y16" s="47">
        <v>5.8E-4</v>
      </c>
      <c r="Z16" s="47">
        <v>5.8E-4</v>
      </c>
      <c r="AA16" s="47">
        <v>5.8E-4</v>
      </c>
      <c r="AB16" s="47">
        <v>5.8E-4</v>
      </c>
      <c r="AC16" s="47">
        <v>5.8E-4</v>
      </c>
      <c r="AD16" s="47">
        <v>5.8E-4</v>
      </c>
      <c r="AE16" s="47">
        <v>5.8E-4</v>
      </c>
      <c r="AF16" s="47">
        <v>5.8E-4</v>
      </c>
      <c r="AG16" s="48">
        <v>5.8E-4</v>
      </c>
    </row>
    <row r="17" spans="2:33" ht="15" customHeight="1" x14ac:dyDescent="0.2">
      <c r="B17" s="115"/>
      <c r="C17" s="41" t="s">
        <v>20</v>
      </c>
      <c r="D17" s="42"/>
      <c r="E17" s="47">
        <v>0.4</v>
      </c>
      <c r="F17" s="47">
        <v>0.4</v>
      </c>
      <c r="G17" s="47">
        <v>0.4</v>
      </c>
      <c r="H17" s="47">
        <v>0.4</v>
      </c>
      <c r="I17" s="47">
        <v>0.4</v>
      </c>
      <c r="J17" s="47">
        <v>0.4</v>
      </c>
      <c r="K17" s="47">
        <v>0.4</v>
      </c>
      <c r="L17" s="47">
        <v>0.4</v>
      </c>
      <c r="M17" s="47">
        <v>0.4</v>
      </c>
      <c r="N17" s="47">
        <v>0.4</v>
      </c>
      <c r="O17" s="47">
        <v>0.4</v>
      </c>
      <c r="P17" s="48">
        <v>0.4</v>
      </c>
      <c r="S17" s="115"/>
      <c r="T17" s="41" t="s">
        <v>20</v>
      </c>
      <c r="U17" s="42"/>
      <c r="V17" s="47">
        <v>0.4</v>
      </c>
      <c r="W17" s="47">
        <v>0.4</v>
      </c>
      <c r="X17" s="47">
        <v>0.4</v>
      </c>
      <c r="Y17" s="47">
        <v>0.4</v>
      </c>
      <c r="Z17" s="47">
        <v>0.4</v>
      </c>
      <c r="AA17" s="47">
        <v>0.4</v>
      </c>
      <c r="AB17" s="47">
        <v>0.4</v>
      </c>
      <c r="AC17" s="47">
        <v>0.4</v>
      </c>
      <c r="AD17" s="47">
        <v>0.4</v>
      </c>
      <c r="AE17" s="47">
        <v>0.4</v>
      </c>
      <c r="AF17" s="47">
        <v>0.4</v>
      </c>
      <c r="AG17" s="48">
        <v>0.4</v>
      </c>
    </row>
    <row r="18" spans="2:33" ht="15" customHeight="1" thickBot="1" x14ac:dyDescent="0.25">
      <c r="B18" s="115"/>
      <c r="C18" s="41" t="s">
        <v>21</v>
      </c>
      <c r="D18" s="42"/>
      <c r="E18" s="49">
        <v>5.8699999999999996E-4</v>
      </c>
      <c r="F18" s="49">
        <v>5.8699999999999996E-4</v>
      </c>
      <c r="G18" s="49">
        <v>5.8699999999999996E-4</v>
      </c>
      <c r="H18" s="49">
        <v>5.8699999999999996E-4</v>
      </c>
      <c r="I18" s="49">
        <v>5.8699999999999996E-4</v>
      </c>
      <c r="J18" s="49">
        <v>5.8699999999999996E-4</v>
      </c>
      <c r="K18" s="49">
        <v>5.8699999999999996E-4</v>
      </c>
      <c r="L18" s="49">
        <v>5.8699999999999996E-4</v>
      </c>
      <c r="M18" s="49">
        <v>5.8699999999999996E-4</v>
      </c>
      <c r="N18" s="49">
        <v>5.8699999999999996E-4</v>
      </c>
      <c r="O18" s="49">
        <v>5.8699999999999996E-4</v>
      </c>
      <c r="P18" s="50">
        <v>5.8699999999999996E-4</v>
      </c>
      <c r="S18" s="115"/>
      <c r="T18" s="41" t="s">
        <v>21</v>
      </c>
      <c r="U18" s="42"/>
      <c r="V18" s="49">
        <v>5.8699999999999996E-4</v>
      </c>
      <c r="W18" s="49">
        <v>5.8699999999999996E-4</v>
      </c>
      <c r="X18" s="49">
        <v>5.8699999999999996E-4</v>
      </c>
      <c r="Y18" s="49">
        <v>5.8699999999999996E-4</v>
      </c>
      <c r="Z18" s="49">
        <v>5.8699999999999996E-4</v>
      </c>
      <c r="AA18" s="49">
        <v>5.8699999999999996E-4</v>
      </c>
      <c r="AB18" s="49">
        <v>5.8699999999999996E-4</v>
      </c>
      <c r="AC18" s="49">
        <v>5.8699999999999996E-4</v>
      </c>
      <c r="AD18" s="49">
        <v>5.8699999999999996E-4</v>
      </c>
      <c r="AE18" s="49">
        <v>5.8699999999999996E-4</v>
      </c>
      <c r="AF18" s="49">
        <v>5.8699999999999996E-4</v>
      </c>
      <c r="AG18" s="50">
        <v>5.8699999999999996E-4</v>
      </c>
    </row>
    <row r="19" spans="2:33" ht="15" customHeight="1" thickBot="1" x14ac:dyDescent="0.25">
      <c r="B19" s="115"/>
      <c r="C19" s="51" t="s">
        <v>22</v>
      </c>
      <c r="D19" s="52"/>
      <c r="E19" s="53">
        <f>'Denominator Comparison'!$D$9</f>
        <v>2.6881720430107527E-4</v>
      </c>
      <c r="F19" s="53">
        <f>'Denominator Comparison'!$D$9</f>
        <v>2.6881720430107527E-4</v>
      </c>
      <c r="G19" s="53">
        <f>'Denominator Comparison'!$D$9</f>
        <v>2.6881720430107527E-4</v>
      </c>
      <c r="H19" s="53">
        <f>'Denominator Comparison'!$D$9</f>
        <v>2.6881720430107527E-4</v>
      </c>
      <c r="I19" s="53">
        <f>'Denominator Comparison'!$D$9</f>
        <v>2.6881720430107527E-4</v>
      </c>
      <c r="J19" s="53">
        <f>'Denominator Comparison'!$D$9</f>
        <v>2.6881720430107527E-4</v>
      </c>
      <c r="K19" s="53">
        <f>'Denominator Comparison'!$D$9</f>
        <v>2.6881720430107527E-4</v>
      </c>
      <c r="L19" s="53">
        <f>'Denominator Comparison'!$D$9</f>
        <v>2.6881720430107527E-4</v>
      </c>
      <c r="M19" s="53">
        <f>'Denominator Comparison'!$D$9</f>
        <v>2.6881720430107527E-4</v>
      </c>
      <c r="N19" s="53">
        <f>'Denominator Comparison'!$D$9</f>
        <v>2.6881720430107527E-4</v>
      </c>
      <c r="O19" s="53">
        <f>'Denominator Comparison'!$D$9</f>
        <v>2.6881720430107527E-4</v>
      </c>
      <c r="P19" s="54">
        <f>'Denominator Comparison'!$D$9</f>
        <v>2.6881720430107527E-4</v>
      </c>
      <c r="S19" s="115"/>
      <c r="T19" s="51" t="s">
        <v>22</v>
      </c>
      <c r="U19" s="52"/>
      <c r="V19" s="53">
        <f>'Denominator Comparison'!$D$17</f>
        <v>2.380952380952381E-4</v>
      </c>
      <c r="W19" s="53">
        <f>'Denominator Comparison'!$D$17</f>
        <v>2.380952380952381E-4</v>
      </c>
      <c r="X19" s="53">
        <f>'Denominator Comparison'!$D$17</f>
        <v>2.380952380952381E-4</v>
      </c>
      <c r="Y19" s="53">
        <f>'Denominator Comparison'!$D$17</f>
        <v>2.380952380952381E-4</v>
      </c>
      <c r="Z19" s="53">
        <f>'Denominator Comparison'!$D$17</f>
        <v>2.380952380952381E-4</v>
      </c>
      <c r="AA19" s="53">
        <f>'Denominator Comparison'!$D$17</f>
        <v>2.380952380952381E-4</v>
      </c>
      <c r="AB19" s="53">
        <f>'Denominator Comparison'!$D$17</f>
        <v>2.380952380952381E-4</v>
      </c>
      <c r="AC19" s="53">
        <f>'Denominator Comparison'!$D$17</f>
        <v>2.380952380952381E-4</v>
      </c>
      <c r="AD19" s="53">
        <f>'Denominator Comparison'!$D$17</f>
        <v>2.380952380952381E-4</v>
      </c>
      <c r="AE19" s="53">
        <f>'Denominator Comparison'!$D$17</f>
        <v>2.380952380952381E-4</v>
      </c>
      <c r="AF19" s="53">
        <f>'Denominator Comparison'!$D$17</f>
        <v>2.380952380952381E-4</v>
      </c>
      <c r="AG19" s="54">
        <f>'Denominator Comparison'!$D$17</f>
        <v>2.380952380952381E-4</v>
      </c>
    </row>
    <row r="20" spans="2:33" ht="15" customHeight="1" x14ac:dyDescent="0.2">
      <c r="B20" s="115"/>
      <c r="C20" s="41" t="s">
        <v>23</v>
      </c>
      <c r="D20" s="42"/>
      <c r="E20" s="55">
        <v>-6.8000000000000005E-4</v>
      </c>
      <c r="F20" s="55">
        <v>-6.8000000000000005E-4</v>
      </c>
      <c r="G20" s="55">
        <v>-6.8000000000000005E-4</v>
      </c>
      <c r="H20" s="55">
        <v>-6.8000000000000005E-4</v>
      </c>
      <c r="I20" s="55">
        <v>-6.8000000000000005E-4</v>
      </c>
      <c r="J20" s="55">
        <v>-6.8000000000000005E-4</v>
      </c>
      <c r="K20" s="55">
        <v>-6.8000000000000005E-4</v>
      </c>
      <c r="L20" s="55">
        <v>-6.8000000000000005E-4</v>
      </c>
      <c r="M20" s="55">
        <v>-6.8000000000000005E-4</v>
      </c>
      <c r="N20" s="55">
        <v>-6.8000000000000005E-4</v>
      </c>
      <c r="O20" s="55">
        <v>-6.8000000000000005E-4</v>
      </c>
      <c r="P20" s="56">
        <v>-6.8000000000000005E-4</v>
      </c>
      <c r="S20" s="115"/>
      <c r="T20" s="41" t="s">
        <v>23</v>
      </c>
      <c r="U20" s="42"/>
      <c r="V20" s="55">
        <v>-6.8000000000000005E-4</v>
      </c>
      <c r="W20" s="55">
        <v>-6.8000000000000005E-4</v>
      </c>
      <c r="X20" s="55">
        <v>-6.8000000000000005E-4</v>
      </c>
      <c r="Y20" s="55">
        <v>-6.8000000000000005E-4</v>
      </c>
      <c r="Z20" s="55">
        <v>-6.8000000000000005E-4</v>
      </c>
      <c r="AA20" s="55">
        <v>-6.8000000000000005E-4</v>
      </c>
      <c r="AB20" s="55">
        <v>-6.8000000000000005E-4</v>
      </c>
      <c r="AC20" s="55">
        <v>-6.8000000000000005E-4</v>
      </c>
      <c r="AD20" s="55">
        <v>-6.8000000000000005E-4</v>
      </c>
      <c r="AE20" s="55">
        <v>-6.8000000000000005E-4</v>
      </c>
      <c r="AF20" s="55">
        <v>-6.8000000000000005E-4</v>
      </c>
      <c r="AG20" s="56">
        <v>-6.8000000000000005E-4</v>
      </c>
    </row>
    <row r="21" spans="2:33" ht="15" customHeight="1" x14ac:dyDescent="0.2">
      <c r="B21" s="115"/>
      <c r="C21" s="41"/>
      <c r="D21" s="42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8"/>
      <c r="S21" s="115"/>
      <c r="T21" s="41"/>
      <c r="U21" s="42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8"/>
    </row>
    <row r="22" spans="2:33" ht="15" customHeight="1" x14ac:dyDescent="0.2">
      <c r="B22" s="115"/>
      <c r="C22" s="41" t="s">
        <v>24</v>
      </c>
      <c r="D22" s="42"/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S22" s="115"/>
      <c r="T22" s="41" t="s">
        <v>24</v>
      </c>
      <c r="U22" s="42"/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8">
        <v>0</v>
      </c>
    </row>
    <row r="23" spans="2:33" ht="15" customHeight="1" x14ac:dyDescent="0.2">
      <c r="B23" s="115"/>
      <c r="C23" s="41" t="s">
        <v>25</v>
      </c>
      <c r="D23" s="42"/>
      <c r="E23" s="47">
        <v>7.0704000000000003E-2</v>
      </c>
      <c r="F23" s="47">
        <v>7.0704000000000003E-2</v>
      </c>
      <c r="G23" s="47">
        <v>7.0704000000000003E-2</v>
      </c>
      <c r="H23" s="47">
        <v>7.0704000000000003E-2</v>
      </c>
      <c r="I23" s="49">
        <v>7.0704000000000003E-2</v>
      </c>
      <c r="J23" s="49">
        <v>7.0704000000000003E-2</v>
      </c>
      <c r="K23" s="49">
        <v>7.0704000000000003E-2</v>
      </c>
      <c r="L23" s="49">
        <v>7.0704000000000003E-2</v>
      </c>
      <c r="M23" s="49">
        <v>7.0704000000000003E-2</v>
      </c>
      <c r="N23" s="49">
        <v>7.0704000000000003E-2</v>
      </c>
      <c r="O23" s="49">
        <v>7.0704000000000003E-2</v>
      </c>
      <c r="P23" s="50">
        <v>7.0704000000000003E-2</v>
      </c>
      <c r="S23" s="115"/>
      <c r="T23" s="41" t="s">
        <v>25</v>
      </c>
      <c r="U23" s="42"/>
      <c r="V23" s="47">
        <v>7.0704000000000003E-2</v>
      </c>
      <c r="W23" s="47">
        <v>7.0704000000000003E-2</v>
      </c>
      <c r="X23" s="47">
        <v>7.0704000000000003E-2</v>
      </c>
      <c r="Y23" s="47">
        <v>7.0704000000000003E-2</v>
      </c>
      <c r="Z23" s="49">
        <v>7.0704000000000003E-2</v>
      </c>
      <c r="AA23" s="49">
        <v>7.0704000000000003E-2</v>
      </c>
      <c r="AB23" s="49">
        <v>7.0704000000000003E-2</v>
      </c>
      <c r="AC23" s="49">
        <v>7.0704000000000003E-2</v>
      </c>
      <c r="AD23" s="49">
        <v>7.0704000000000003E-2</v>
      </c>
      <c r="AE23" s="49">
        <v>7.0704000000000003E-2</v>
      </c>
      <c r="AF23" s="49">
        <v>7.0704000000000003E-2</v>
      </c>
      <c r="AG23" s="50">
        <v>7.0704000000000003E-2</v>
      </c>
    </row>
    <row r="24" spans="2:33" ht="15.75" customHeight="1" thickBot="1" x14ac:dyDescent="0.25">
      <c r="B24" s="114"/>
      <c r="C24" s="59" t="s">
        <v>26</v>
      </c>
      <c r="D24" s="60"/>
      <c r="E24" s="61">
        <v>2.8636000000000002E-2</v>
      </c>
      <c r="F24" s="61">
        <v>3.2822999999999998E-2</v>
      </c>
      <c r="G24" s="61">
        <v>6.0669000000000001E-2</v>
      </c>
      <c r="H24" s="61">
        <v>5.1506999999999997E-2</v>
      </c>
      <c r="I24" s="61">
        <v>4.9197999999999999E-2</v>
      </c>
      <c r="J24" s="61">
        <v>1.3873999999999999E-2</v>
      </c>
      <c r="K24" s="61">
        <v>3.9101999999999998E-2</v>
      </c>
      <c r="L24" s="61">
        <v>3.6117000000000003E-2</v>
      </c>
      <c r="M24" s="61">
        <v>6.0495E-2</v>
      </c>
      <c r="N24" s="61">
        <v>4.5490999999999997E-2</v>
      </c>
      <c r="O24" s="61">
        <v>3.9449999999999999E-2</v>
      </c>
      <c r="P24" s="62">
        <v>3.1836000000000003E-2</v>
      </c>
      <c r="S24" s="114"/>
      <c r="T24" s="59" t="s">
        <v>26</v>
      </c>
      <c r="U24" s="60"/>
      <c r="V24" s="61">
        <v>2.8636000000000002E-2</v>
      </c>
      <c r="W24" s="61">
        <v>3.2822999999999998E-2</v>
      </c>
      <c r="X24" s="61">
        <v>6.0669000000000001E-2</v>
      </c>
      <c r="Y24" s="61">
        <v>5.1506999999999997E-2</v>
      </c>
      <c r="Z24" s="61">
        <v>4.9197999999999999E-2</v>
      </c>
      <c r="AA24" s="61">
        <v>1.3873999999999999E-2</v>
      </c>
      <c r="AB24" s="61">
        <v>3.9101999999999998E-2</v>
      </c>
      <c r="AC24" s="61">
        <v>3.6117000000000003E-2</v>
      </c>
      <c r="AD24" s="61">
        <v>6.0495E-2</v>
      </c>
      <c r="AE24" s="61">
        <v>4.5490999999999997E-2</v>
      </c>
      <c r="AF24" s="61">
        <v>3.9449999999999999E-2</v>
      </c>
      <c r="AG24" s="62">
        <v>3.1836000000000003E-2</v>
      </c>
    </row>
    <row r="25" spans="2:33" ht="12" thickBot="1" x14ac:dyDescent="0.25">
      <c r="B25" s="25"/>
      <c r="C25" s="63"/>
      <c r="D25" s="64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S25" s="25"/>
      <c r="T25" s="63"/>
      <c r="U25" s="64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</row>
    <row r="26" spans="2:33" ht="12" thickBot="1" x14ac:dyDescent="0.25">
      <c r="B26" s="25"/>
      <c r="C26" s="63"/>
      <c r="D26" s="64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S26" s="25"/>
      <c r="T26" s="63"/>
      <c r="U26" s="64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</row>
    <row r="27" spans="2:33" ht="11.25" customHeight="1" x14ac:dyDescent="0.2">
      <c r="B27" s="113" t="s">
        <v>27</v>
      </c>
      <c r="C27" s="37" t="s">
        <v>16</v>
      </c>
      <c r="D27" s="38"/>
      <c r="E27" s="39">
        <f t="shared" ref="E27:P27" si="1">+E12*1</f>
        <v>20</v>
      </c>
      <c r="F27" s="39">
        <f t="shared" si="1"/>
        <v>20</v>
      </c>
      <c r="G27" s="39">
        <f t="shared" si="1"/>
        <v>20</v>
      </c>
      <c r="H27" s="39">
        <f t="shared" si="1"/>
        <v>20</v>
      </c>
      <c r="I27" s="39">
        <f t="shared" si="1"/>
        <v>20</v>
      </c>
      <c r="J27" s="39">
        <f t="shared" si="1"/>
        <v>20</v>
      </c>
      <c r="K27" s="39">
        <f t="shared" si="1"/>
        <v>20</v>
      </c>
      <c r="L27" s="39">
        <f t="shared" si="1"/>
        <v>20</v>
      </c>
      <c r="M27" s="39">
        <f t="shared" si="1"/>
        <v>20</v>
      </c>
      <c r="N27" s="39">
        <f t="shared" si="1"/>
        <v>20</v>
      </c>
      <c r="O27" s="39">
        <f t="shared" si="1"/>
        <v>20</v>
      </c>
      <c r="P27" s="40">
        <f t="shared" si="1"/>
        <v>20</v>
      </c>
      <c r="S27" s="113" t="s">
        <v>27</v>
      </c>
      <c r="T27" s="37" t="s">
        <v>16</v>
      </c>
      <c r="U27" s="38"/>
      <c r="V27" s="39">
        <f t="shared" ref="V27:AG27" si="2">+V12*1</f>
        <v>20</v>
      </c>
      <c r="W27" s="39">
        <f t="shared" si="2"/>
        <v>20</v>
      </c>
      <c r="X27" s="39">
        <f t="shared" si="2"/>
        <v>20</v>
      </c>
      <c r="Y27" s="39">
        <f t="shared" si="2"/>
        <v>20</v>
      </c>
      <c r="Z27" s="39">
        <f t="shared" si="2"/>
        <v>20</v>
      </c>
      <c r="AA27" s="39">
        <f t="shared" si="2"/>
        <v>20</v>
      </c>
      <c r="AB27" s="39">
        <f t="shared" si="2"/>
        <v>20</v>
      </c>
      <c r="AC27" s="39">
        <f t="shared" si="2"/>
        <v>20</v>
      </c>
      <c r="AD27" s="39">
        <f t="shared" si="2"/>
        <v>20</v>
      </c>
      <c r="AE27" s="39">
        <f t="shared" si="2"/>
        <v>20</v>
      </c>
      <c r="AF27" s="39">
        <f t="shared" si="2"/>
        <v>20</v>
      </c>
      <c r="AG27" s="40">
        <f t="shared" si="2"/>
        <v>20</v>
      </c>
    </row>
    <row r="28" spans="2:33" ht="15" customHeight="1" x14ac:dyDescent="0.2">
      <c r="B28" s="115"/>
      <c r="C28" s="41" t="s">
        <v>17</v>
      </c>
      <c r="D28" s="42"/>
      <c r="E28" s="66">
        <f t="shared" ref="E28:P28" si="3">E13*E9</f>
        <v>132.32474999999999</v>
      </c>
      <c r="F28" s="66">
        <f t="shared" si="3"/>
        <v>162.24164999999999</v>
      </c>
      <c r="G28" s="66">
        <f t="shared" si="3"/>
        <v>237.92884999999998</v>
      </c>
      <c r="H28" s="66">
        <f t="shared" si="3"/>
        <v>288.55744999999996</v>
      </c>
      <c r="I28" s="66">
        <f t="shared" si="3"/>
        <v>205.96634999999998</v>
      </c>
      <c r="J28" s="66">
        <f t="shared" si="3"/>
        <v>187.30024999999998</v>
      </c>
      <c r="K28" s="66">
        <f t="shared" si="3"/>
        <v>125.5487</v>
      </c>
      <c r="L28" s="66">
        <f t="shared" si="3"/>
        <v>122.86384999999999</v>
      </c>
      <c r="M28" s="66">
        <f t="shared" si="3"/>
        <v>155.59344999999999</v>
      </c>
      <c r="N28" s="66">
        <f t="shared" si="3"/>
        <v>191.77499999999998</v>
      </c>
      <c r="O28" s="66">
        <f t="shared" si="3"/>
        <v>186.78885</v>
      </c>
      <c r="P28" s="67">
        <f t="shared" si="3"/>
        <v>134.11464999999998</v>
      </c>
      <c r="S28" s="115"/>
      <c r="T28" s="41" t="s">
        <v>17</v>
      </c>
      <c r="U28" s="42"/>
      <c r="V28" s="66">
        <f t="shared" ref="V28:AG28" si="4">V13*V9</f>
        <v>132.32474999999999</v>
      </c>
      <c r="W28" s="66">
        <f t="shared" si="4"/>
        <v>162.24164999999999</v>
      </c>
      <c r="X28" s="66">
        <f t="shared" si="4"/>
        <v>237.92884999999998</v>
      </c>
      <c r="Y28" s="66">
        <f t="shared" si="4"/>
        <v>288.55744999999996</v>
      </c>
      <c r="Z28" s="66">
        <f t="shared" si="4"/>
        <v>205.96634999999998</v>
      </c>
      <c r="AA28" s="66">
        <f t="shared" si="4"/>
        <v>187.30024999999998</v>
      </c>
      <c r="AB28" s="66">
        <f t="shared" si="4"/>
        <v>125.5487</v>
      </c>
      <c r="AC28" s="66">
        <f t="shared" si="4"/>
        <v>122.86384999999999</v>
      </c>
      <c r="AD28" s="66">
        <f t="shared" si="4"/>
        <v>155.59344999999999</v>
      </c>
      <c r="AE28" s="66">
        <f t="shared" si="4"/>
        <v>191.77499999999998</v>
      </c>
      <c r="AF28" s="66">
        <f t="shared" si="4"/>
        <v>186.78885</v>
      </c>
      <c r="AG28" s="67">
        <f t="shared" si="4"/>
        <v>134.11464999999998</v>
      </c>
    </row>
    <row r="29" spans="2:33" ht="15" customHeight="1" x14ac:dyDescent="0.2">
      <c r="B29" s="115"/>
      <c r="C29" s="41"/>
      <c r="D29" s="42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S29" s="115"/>
      <c r="T29" s="41"/>
      <c r="U29" s="42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6"/>
    </row>
    <row r="30" spans="2:33" ht="15" customHeight="1" x14ac:dyDescent="0.2">
      <c r="B30" s="115"/>
      <c r="C30" s="41" t="s">
        <v>18</v>
      </c>
      <c r="D30" s="42"/>
      <c r="E30" s="68">
        <f t="shared" ref="E30:P30" si="5">E15*E$9</f>
        <v>10.515599999999999</v>
      </c>
      <c r="F30" s="68">
        <f t="shared" si="5"/>
        <v>15.862500000000001</v>
      </c>
      <c r="G30" s="68">
        <f t="shared" si="5"/>
        <v>19.093859999999999</v>
      </c>
      <c r="H30" s="68">
        <f t="shared" si="5"/>
        <v>27.21942</v>
      </c>
      <c r="I30" s="68">
        <f t="shared" si="5"/>
        <v>20.44359</v>
      </c>
      <c r="J30" s="68">
        <f t="shared" si="5"/>
        <v>24.568049999999999</v>
      </c>
      <c r="K30" s="68">
        <f t="shared" si="5"/>
        <v>5.7643399999999998</v>
      </c>
      <c r="L30" s="68">
        <f t="shared" si="5"/>
        <v>15.625859999999999</v>
      </c>
      <c r="M30" s="68">
        <f t="shared" si="5"/>
        <v>8.3851300000000002</v>
      </c>
      <c r="N30" s="68">
        <f t="shared" si="5"/>
        <v>13.635000000000002</v>
      </c>
      <c r="O30" s="68">
        <f t="shared" si="5"/>
        <v>17.824200000000005</v>
      </c>
      <c r="P30" s="69">
        <f t="shared" si="5"/>
        <v>14.434239999999999</v>
      </c>
      <c r="S30" s="115"/>
      <c r="T30" s="41" t="s">
        <v>18</v>
      </c>
      <c r="U30" s="42"/>
      <c r="V30" s="68">
        <f t="shared" ref="V30:AG30" si="6">V15*V$9</f>
        <v>10.515599999999999</v>
      </c>
      <c r="W30" s="68">
        <f t="shared" si="6"/>
        <v>15.862500000000001</v>
      </c>
      <c r="X30" s="68">
        <f t="shared" si="6"/>
        <v>19.093859999999999</v>
      </c>
      <c r="Y30" s="68">
        <f t="shared" si="6"/>
        <v>27.21942</v>
      </c>
      <c r="Z30" s="68">
        <f t="shared" si="6"/>
        <v>20.44359</v>
      </c>
      <c r="AA30" s="68">
        <f t="shared" si="6"/>
        <v>24.568049999999999</v>
      </c>
      <c r="AB30" s="68">
        <f t="shared" si="6"/>
        <v>5.7643399999999998</v>
      </c>
      <c r="AC30" s="68">
        <f t="shared" si="6"/>
        <v>15.625859999999999</v>
      </c>
      <c r="AD30" s="68">
        <f t="shared" si="6"/>
        <v>8.3851300000000002</v>
      </c>
      <c r="AE30" s="68">
        <f t="shared" si="6"/>
        <v>13.635000000000002</v>
      </c>
      <c r="AF30" s="68">
        <f t="shared" si="6"/>
        <v>17.824200000000005</v>
      </c>
      <c r="AG30" s="69">
        <f t="shared" si="6"/>
        <v>14.434239999999999</v>
      </c>
    </row>
    <row r="31" spans="2:33" ht="15" customHeight="1" x14ac:dyDescent="0.2">
      <c r="B31" s="115"/>
      <c r="C31" s="41" t="s">
        <v>19</v>
      </c>
      <c r="D31" s="42"/>
      <c r="E31" s="68">
        <f t="shared" ref="E31:P31" si="7">E16*E$9</f>
        <v>0.60030000000000006</v>
      </c>
      <c r="F31" s="68">
        <f t="shared" si="7"/>
        <v>0.73602000000000001</v>
      </c>
      <c r="G31" s="68">
        <f t="shared" si="7"/>
        <v>1.07938</v>
      </c>
      <c r="H31" s="68">
        <f t="shared" si="7"/>
        <v>1.3090600000000001</v>
      </c>
      <c r="I31" s="68">
        <f t="shared" si="7"/>
        <v>0.93437999999999999</v>
      </c>
      <c r="J31" s="68">
        <f t="shared" si="7"/>
        <v>0.84970000000000001</v>
      </c>
      <c r="K31" s="68">
        <f t="shared" si="7"/>
        <v>0.56955999999999996</v>
      </c>
      <c r="L31" s="68">
        <f t="shared" si="7"/>
        <v>0.55737999999999999</v>
      </c>
      <c r="M31" s="68">
        <f t="shared" si="7"/>
        <v>0.70586000000000004</v>
      </c>
      <c r="N31" s="68">
        <f t="shared" si="7"/>
        <v>0.87</v>
      </c>
      <c r="O31" s="68">
        <f t="shared" si="7"/>
        <v>0.84738000000000002</v>
      </c>
      <c r="P31" s="69">
        <f t="shared" si="7"/>
        <v>0.60841999999999996</v>
      </c>
      <c r="S31" s="115"/>
      <c r="T31" s="41" t="s">
        <v>19</v>
      </c>
      <c r="U31" s="42"/>
      <c r="V31" s="68">
        <f t="shared" ref="V31:AG31" si="8">V16*V$9</f>
        <v>0.60030000000000006</v>
      </c>
      <c r="W31" s="68">
        <f t="shared" si="8"/>
        <v>0.73602000000000001</v>
      </c>
      <c r="X31" s="68">
        <f t="shared" si="8"/>
        <v>1.07938</v>
      </c>
      <c r="Y31" s="68">
        <f t="shared" si="8"/>
        <v>1.3090600000000001</v>
      </c>
      <c r="Z31" s="68">
        <f t="shared" si="8"/>
        <v>0.93437999999999999</v>
      </c>
      <c r="AA31" s="68">
        <f t="shared" si="8"/>
        <v>0.84970000000000001</v>
      </c>
      <c r="AB31" s="68">
        <f t="shared" si="8"/>
        <v>0.56955999999999996</v>
      </c>
      <c r="AC31" s="68">
        <f t="shared" si="8"/>
        <v>0.55737999999999999</v>
      </c>
      <c r="AD31" s="68">
        <f t="shared" si="8"/>
        <v>0.70586000000000004</v>
      </c>
      <c r="AE31" s="68">
        <f t="shared" si="8"/>
        <v>0.87</v>
      </c>
      <c r="AF31" s="68">
        <f t="shared" si="8"/>
        <v>0.84738000000000002</v>
      </c>
      <c r="AG31" s="69">
        <f t="shared" si="8"/>
        <v>0.60841999999999996</v>
      </c>
    </row>
    <row r="32" spans="2:33" ht="15" customHeight="1" x14ac:dyDescent="0.2">
      <c r="B32" s="115"/>
      <c r="C32" s="41" t="s">
        <v>20</v>
      </c>
      <c r="D32" s="42"/>
      <c r="E32" s="68">
        <f t="shared" ref="E32:P32" si="9">+E17*1</f>
        <v>0.4</v>
      </c>
      <c r="F32" s="68">
        <f t="shared" si="9"/>
        <v>0.4</v>
      </c>
      <c r="G32" s="68">
        <f t="shared" si="9"/>
        <v>0.4</v>
      </c>
      <c r="H32" s="68">
        <f t="shared" si="9"/>
        <v>0.4</v>
      </c>
      <c r="I32" s="68">
        <f t="shared" si="9"/>
        <v>0.4</v>
      </c>
      <c r="J32" s="68">
        <f t="shared" si="9"/>
        <v>0.4</v>
      </c>
      <c r="K32" s="68">
        <f t="shared" si="9"/>
        <v>0.4</v>
      </c>
      <c r="L32" s="68">
        <f t="shared" si="9"/>
        <v>0.4</v>
      </c>
      <c r="M32" s="68">
        <f t="shared" si="9"/>
        <v>0.4</v>
      </c>
      <c r="N32" s="68">
        <f t="shared" si="9"/>
        <v>0.4</v>
      </c>
      <c r="O32" s="68">
        <f t="shared" si="9"/>
        <v>0.4</v>
      </c>
      <c r="P32" s="69">
        <f t="shared" si="9"/>
        <v>0.4</v>
      </c>
      <c r="S32" s="115"/>
      <c r="T32" s="41" t="s">
        <v>20</v>
      </c>
      <c r="U32" s="42"/>
      <c r="V32" s="68">
        <f t="shared" ref="V32:AG32" si="10">+V17*1</f>
        <v>0.4</v>
      </c>
      <c r="W32" s="68">
        <f t="shared" si="10"/>
        <v>0.4</v>
      </c>
      <c r="X32" s="68">
        <f t="shared" si="10"/>
        <v>0.4</v>
      </c>
      <c r="Y32" s="68">
        <f t="shared" si="10"/>
        <v>0.4</v>
      </c>
      <c r="Z32" s="68">
        <f t="shared" si="10"/>
        <v>0.4</v>
      </c>
      <c r="AA32" s="68">
        <f t="shared" si="10"/>
        <v>0.4</v>
      </c>
      <c r="AB32" s="68">
        <f t="shared" si="10"/>
        <v>0.4</v>
      </c>
      <c r="AC32" s="68">
        <f t="shared" si="10"/>
        <v>0.4</v>
      </c>
      <c r="AD32" s="68">
        <f t="shared" si="10"/>
        <v>0.4</v>
      </c>
      <c r="AE32" s="68">
        <f t="shared" si="10"/>
        <v>0.4</v>
      </c>
      <c r="AF32" s="68">
        <f t="shared" si="10"/>
        <v>0.4</v>
      </c>
      <c r="AG32" s="69">
        <f t="shared" si="10"/>
        <v>0.4</v>
      </c>
    </row>
    <row r="33" spans="2:33" ht="15" customHeight="1" thickBot="1" x14ac:dyDescent="0.25">
      <c r="B33" s="115"/>
      <c r="C33" s="41" t="s">
        <v>21</v>
      </c>
      <c r="D33" s="42"/>
      <c r="E33" s="70">
        <f t="shared" ref="E33:P33" si="11">E18*E$9</f>
        <v>0.607545</v>
      </c>
      <c r="F33" s="70">
        <f t="shared" si="11"/>
        <v>0.74490299999999998</v>
      </c>
      <c r="G33" s="70">
        <f t="shared" si="11"/>
        <v>1.0924069999999999</v>
      </c>
      <c r="H33" s="70">
        <f t="shared" si="11"/>
        <v>1.324859</v>
      </c>
      <c r="I33" s="70">
        <f t="shared" si="11"/>
        <v>0.94565699999999997</v>
      </c>
      <c r="J33" s="70">
        <f t="shared" si="11"/>
        <v>0.85995499999999991</v>
      </c>
      <c r="K33" s="70">
        <f t="shared" si="11"/>
        <v>0.576434</v>
      </c>
      <c r="L33" s="70">
        <f t="shared" si="11"/>
        <v>0.56410699999999991</v>
      </c>
      <c r="M33" s="70">
        <f t="shared" si="11"/>
        <v>0.71437899999999999</v>
      </c>
      <c r="N33" s="70">
        <f t="shared" si="11"/>
        <v>0.88049999999999995</v>
      </c>
      <c r="O33" s="70">
        <f t="shared" si="11"/>
        <v>0.8576069999999999</v>
      </c>
      <c r="P33" s="71">
        <f t="shared" si="11"/>
        <v>0.61576299999999995</v>
      </c>
      <c r="S33" s="115"/>
      <c r="T33" s="41" t="s">
        <v>21</v>
      </c>
      <c r="U33" s="42"/>
      <c r="V33" s="70">
        <f t="shared" ref="V33:AG33" si="12">V18*V$9</f>
        <v>0.607545</v>
      </c>
      <c r="W33" s="70">
        <f t="shared" si="12"/>
        <v>0.74490299999999998</v>
      </c>
      <c r="X33" s="70">
        <f t="shared" si="12"/>
        <v>1.0924069999999999</v>
      </c>
      <c r="Y33" s="70">
        <f t="shared" si="12"/>
        <v>1.324859</v>
      </c>
      <c r="Z33" s="70">
        <f t="shared" si="12"/>
        <v>0.94565699999999997</v>
      </c>
      <c r="AA33" s="70">
        <f t="shared" si="12"/>
        <v>0.85995499999999991</v>
      </c>
      <c r="AB33" s="70">
        <f t="shared" si="12"/>
        <v>0.576434</v>
      </c>
      <c r="AC33" s="70">
        <f t="shared" si="12"/>
        <v>0.56410699999999991</v>
      </c>
      <c r="AD33" s="70">
        <f t="shared" si="12"/>
        <v>0.71437899999999999</v>
      </c>
      <c r="AE33" s="70">
        <f t="shared" si="12"/>
        <v>0.88049999999999995</v>
      </c>
      <c r="AF33" s="70">
        <f t="shared" si="12"/>
        <v>0.8576069999999999</v>
      </c>
      <c r="AG33" s="71">
        <f t="shared" si="12"/>
        <v>0.61576299999999995</v>
      </c>
    </row>
    <row r="34" spans="2:33" ht="15" customHeight="1" thickBot="1" x14ac:dyDescent="0.25">
      <c r="B34" s="115"/>
      <c r="C34" s="51" t="s">
        <v>22</v>
      </c>
      <c r="D34" s="52"/>
      <c r="E34" s="72">
        <f t="shared" ref="E34:P34" si="13">E19*E$9</f>
        <v>0.27822580645161288</v>
      </c>
      <c r="F34" s="72">
        <f t="shared" si="13"/>
        <v>0.34112903225806451</v>
      </c>
      <c r="G34" s="72">
        <f t="shared" si="13"/>
        <v>0.50026881720430105</v>
      </c>
      <c r="H34" s="72">
        <f t="shared" si="13"/>
        <v>0.60672043010752685</v>
      </c>
      <c r="I34" s="72">
        <f t="shared" si="13"/>
        <v>0.43306451612903224</v>
      </c>
      <c r="J34" s="72">
        <f t="shared" si="13"/>
        <v>0.39381720430107525</v>
      </c>
      <c r="K34" s="72">
        <f t="shared" si="13"/>
        <v>0.26397849462365591</v>
      </c>
      <c r="L34" s="72">
        <f t="shared" si="13"/>
        <v>0.25833333333333336</v>
      </c>
      <c r="M34" s="72">
        <f t="shared" si="13"/>
        <v>0.3271505376344086</v>
      </c>
      <c r="N34" s="72">
        <f t="shared" si="13"/>
        <v>0.40322580645161288</v>
      </c>
      <c r="O34" s="72">
        <f t="shared" si="13"/>
        <v>0.39274193548387099</v>
      </c>
      <c r="P34" s="73">
        <f t="shared" si="13"/>
        <v>0.28198924731182795</v>
      </c>
      <c r="S34" s="115"/>
      <c r="T34" s="51" t="s">
        <v>22</v>
      </c>
      <c r="U34" s="52"/>
      <c r="V34" s="72">
        <f t="shared" ref="V34:AG34" si="14">V19*V$9</f>
        <v>0.24642857142857144</v>
      </c>
      <c r="W34" s="72">
        <f t="shared" si="14"/>
        <v>0.30214285714285716</v>
      </c>
      <c r="X34" s="72">
        <f t="shared" si="14"/>
        <v>0.4430952380952381</v>
      </c>
      <c r="Y34" s="72">
        <f t="shared" si="14"/>
        <v>0.5373809523809524</v>
      </c>
      <c r="Z34" s="72">
        <f t="shared" si="14"/>
        <v>0.38357142857142856</v>
      </c>
      <c r="AA34" s="72">
        <f t="shared" si="14"/>
        <v>0.34880952380952379</v>
      </c>
      <c r="AB34" s="72">
        <f t="shared" si="14"/>
        <v>0.2338095238095238</v>
      </c>
      <c r="AC34" s="72">
        <f t="shared" si="14"/>
        <v>0.2288095238095238</v>
      </c>
      <c r="AD34" s="72">
        <f t="shared" si="14"/>
        <v>0.28976190476190478</v>
      </c>
      <c r="AE34" s="72">
        <f t="shared" si="14"/>
        <v>0.35714285714285715</v>
      </c>
      <c r="AF34" s="72">
        <f t="shared" si="14"/>
        <v>0.34785714285714286</v>
      </c>
      <c r="AG34" s="73">
        <f t="shared" si="14"/>
        <v>0.24976190476190477</v>
      </c>
    </row>
    <row r="35" spans="2:33" ht="15" customHeight="1" x14ac:dyDescent="0.2">
      <c r="B35" s="115"/>
      <c r="C35" s="41" t="s">
        <v>23</v>
      </c>
      <c r="D35" s="42"/>
      <c r="E35" s="74">
        <f t="shared" ref="E35:P35" si="15">E20*E$9</f>
        <v>-0.70380000000000009</v>
      </c>
      <c r="F35" s="74">
        <f t="shared" si="15"/>
        <v>-0.86292000000000002</v>
      </c>
      <c r="G35" s="74">
        <f t="shared" si="15"/>
        <v>-1.2654800000000002</v>
      </c>
      <c r="H35" s="74">
        <f t="shared" si="15"/>
        <v>-1.5347600000000001</v>
      </c>
      <c r="I35" s="74">
        <f t="shared" si="15"/>
        <v>-1.09548</v>
      </c>
      <c r="J35" s="74">
        <f t="shared" si="15"/>
        <v>-0.99620000000000009</v>
      </c>
      <c r="K35" s="74">
        <f t="shared" si="15"/>
        <v>-0.66776000000000002</v>
      </c>
      <c r="L35" s="74">
        <f t="shared" si="15"/>
        <v>-0.65348000000000006</v>
      </c>
      <c r="M35" s="74">
        <f t="shared" si="15"/>
        <v>-0.82756000000000007</v>
      </c>
      <c r="N35" s="74">
        <f t="shared" si="15"/>
        <v>-1.02</v>
      </c>
      <c r="O35" s="74">
        <f t="shared" si="15"/>
        <v>-0.99348000000000003</v>
      </c>
      <c r="P35" s="75">
        <f t="shared" si="15"/>
        <v>-0.71332000000000007</v>
      </c>
      <c r="S35" s="115"/>
      <c r="T35" s="41" t="s">
        <v>23</v>
      </c>
      <c r="U35" s="42"/>
      <c r="V35" s="74">
        <f t="shared" ref="V35:AG35" si="16">V20*V$9</f>
        <v>-0.70380000000000009</v>
      </c>
      <c r="W35" s="74">
        <f t="shared" si="16"/>
        <v>-0.86292000000000002</v>
      </c>
      <c r="X35" s="74">
        <f t="shared" si="16"/>
        <v>-1.2654800000000002</v>
      </c>
      <c r="Y35" s="74">
        <f t="shared" si="16"/>
        <v>-1.5347600000000001</v>
      </c>
      <c r="Z35" s="74">
        <f t="shared" si="16"/>
        <v>-1.09548</v>
      </c>
      <c r="AA35" s="74">
        <f t="shared" si="16"/>
        <v>-0.99620000000000009</v>
      </c>
      <c r="AB35" s="74">
        <f t="shared" si="16"/>
        <v>-0.66776000000000002</v>
      </c>
      <c r="AC35" s="74">
        <f t="shared" si="16"/>
        <v>-0.65348000000000006</v>
      </c>
      <c r="AD35" s="74">
        <f t="shared" si="16"/>
        <v>-0.82756000000000007</v>
      </c>
      <c r="AE35" s="74">
        <f t="shared" si="16"/>
        <v>-1.02</v>
      </c>
      <c r="AF35" s="74">
        <f t="shared" si="16"/>
        <v>-0.99348000000000003</v>
      </c>
      <c r="AG35" s="75">
        <f t="shared" si="16"/>
        <v>-0.71332000000000007</v>
      </c>
    </row>
    <row r="36" spans="2:33" ht="15" customHeight="1" x14ac:dyDescent="0.2">
      <c r="B36" s="115"/>
      <c r="C36" s="76" t="s">
        <v>28</v>
      </c>
      <c r="D36" s="77"/>
      <c r="E36" s="78">
        <f t="shared" ref="E36:P36" si="17">SUM(E27:E35)</f>
        <v>164.02262080645161</v>
      </c>
      <c r="F36" s="78">
        <f t="shared" si="17"/>
        <v>199.46328203225806</v>
      </c>
      <c r="G36" s="78">
        <f t="shared" si="17"/>
        <v>278.82928581720427</v>
      </c>
      <c r="H36" s="78">
        <f t="shared" si="17"/>
        <v>337.88274943010748</v>
      </c>
      <c r="I36" s="78">
        <f t="shared" si="17"/>
        <v>248.02756151612903</v>
      </c>
      <c r="J36" s="78">
        <f t="shared" si="17"/>
        <v>233.37557220430111</v>
      </c>
      <c r="K36" s="78">
        <f t="shared" si="17"/>
        <v>152.45525249462366</v>
      </c>
      <c r="L36" s="78">
        <f t="shared" si="17"/>
        <v>159.61605033333331</v>
      </c>
      <c r="M36" s="78">
        <f t="shared" si="17"/>
        <v>185.2984095376344</v>
      </c>
      <c r="N36" s="78">
        <f t="shared" si="17"/>
        <v>226.9437258064516</v>
      </c>
      <c r="O36" s="78">
        <f t="shared" si="17"/>
        <v>226.11729893548386</v>
      </c>
      <c r="P36" s="79">
        <f t="shared" si="17"/>
        <v>169.74174224731178</v>
      </c>
      <c r="S36" s="115"/>
      <c r="T36" s="76" t="s">
        <v>28</v>
      </c>
      <c r="U36" s="77"/>
      <c r="V36" s="78">
        <f t="shared" ref="V36:AG36" si="18">SUM(V27:V35)</f>
        <v>163.99082357142856</v>
      </c>
      <c r="W36" s="78">
        <f t="shared" si="18"/>
        <v>199.42429585714285</v>
      </c>
      <c r="X36" s="78">
        <f t="shared" si="18"/>
        <v>278.77211223809519</v>
      </c>
      <c r="Y36" s="78">
        <f t="shared" si="18"/>
        <v>337.81340995238088</v>
      </c>
      <c r="Z36" s="78">
        <f t="shared" si="18"/>
        <v>247.97806842857142</v>
      </c>
      <c r="AA36" s="78">
        <f t="shared" si="18"/>
        <v>233.33056452380956</v>
      </c>
      <c r="AB36" s="78">
        <f t="shared" si="18"/>
        <v>152.42508352380955</v>
      </c>
      <c r="AC36" s="78">
        <f t="shared" si="18"/>
        <v>159.58652652380951</v>
      </c>
      <c r="AD36" s="78">
        <f t="shared" si="18"/>
        <v>185.26102090476192</v>
      </c>
      <c r="AE36" s="78">
        <f t="shared" si="18"/>
        <v>226.89764285714284</v>
      </c>
      <c r="AF36" s="78">
        <f t="shared" si="18"/>
        <v>226.07241414285713</v>
      </c>
      <c r="AG36" s="79">
        <f t="shared" si="18"/>
        <v>169.70951490476185</v>
      </c>
    </row>
    <row r="37" spans="2:33" ht="15" customHeight="1" x14ac:dyDescent="0.2">
      <c r="B37" s="115"/>
      <c r="C37" s="41"/>
      <c r="D37" s="42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1"/>
      <c r="S37" s="115"/>
      <c r="T37" s="41"/>
      <c r="U37" s="42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1"/>
    </row>
    <row r="38" spans="2:33" ht="15" customHeight="1" x14ac:dyDescent="0.2">
      <c r="B38" s="115"/>
      <c r="C38" s="41" t="s">
        <v>24</v>
      </c>
      <c r="D38" s="42"/>
      <c r="E38" s="82">
        <f t="shared" ref="E38:P38" si="19">+E36*E22</f>
        <v>0</v>
      </c>
      <c r="F38" s="82">
        <f t="shared" si="19"/>
        <v>0</v>
      </c>
      <c r="G38" s="82">
        <f t="shared" si="19"/>
        <v>0</v>
      </c>
      <c r="H38" s="82">
        <f t="shared" si="19"/>
        <v>0</v>
      </c>
      <c r="I38" s="82">
        <f t="shared" si="19"/>
        <v>0</v>
      </c>
      <c r="J38" s="82">
        <f t="shared" si="19"/>
        <v>0</v>
      </c>
      <c r="K38" s="82">
        <f t="shared" si="19"/>
        <v>0</v>
      </c>
      <c r="L38" s="82">
        <f t="shared" si="19"/>
        <v>0</v>
      </c>
      <c r="M38" s="82">
        <f t="shared" si="19"/>
        <v>0</v>
      </c>
      <c r="N38" s="82">
        <f t="shared" si="19"/>
        <v>0</v>
      </c>
      <c r="O38" s="82">
        <f t="shared" si="19"/>
        <v>0</v>
      </c>
      <c r="P38" s="83">
        <f t="shared" si="19"/>
        <v>0</v>
      </c>
      <c r="S38" s="115"/>
      <c r="T38" s="41" t="s">
        <v>24</v>
      </c>
      <c r="U38" s="42"/>
      <c r="V38" s="82">
        <f t="shared" ref="V38:AG38" si="20">+V36*V22</f>
        <v>0</v>
      </c>
      <c r="W38" s="82">
        <f t="shared" si="20"/>
        <v>0</v>
      </c>
      <c r="X38" s="82">
        <f t="shared" si="20"/>
        <v>0</v>
      </c>
      <c r="Y38" s="82">
        <f t="shared" si="20"/>
        <v>0</v>
      </c>
      <c r="Z38" s="82">
        <f t="shared" si="20"/>
        <v>0</v>
      </c>
      <c r="AA38" s="82">
        <f t="shared" si="20"/>
        <v>0</v>
      </c>
      <c r="AB38" s="82">
        <f t="shared" si="20"/>
        <v>0</v>
      </c>
      <c r="AC38" s="82">
        <f t="shared" si="20"/>
        <v>0</v>
      </c>
      <c r="AD38" s="82">
        <f t="shared" si="20"/>
        <v>0</v>
      </c>
      <c r="AE38" s="82">
        <f t="shared" si="20"/>
        <v>0</v>
      </c>
      <c r="AF38" s="82">
        <f t="shared" si="20"/>
        <v>0</v>
      </c>
      <c r="AG38" s="83">
        <f t="shared" si="20"/>
        <v>0</v>
      </c>
    </row>
    <row r="39" spans="2:33" ht="15" customHeight="1" x14ac:dyDescent="0.2">
      <c r="B39" s="115"/>
      <c r="C39" s="41" t="s">
        <v>25</v>
      </c>
      <c r="D39" s="42"/>
      <c r="E39" s="82">
        <f t="shared" ref="E39:P39" si="21">+E36*E23</f>
        <v>11.597055381499356</v>
      </c>
      <c r="F39" s="82">
        <f t="shared" si="21"/>
        <v>14.102851892808776</v>
      </c>
      <c r="G39" s="82">
        <f t="shared" si="21"/>
        <v>19.71434582441961</v>
      </c>
      <c r="H39" s="82">
        <f t="shared" si="21"/>
        <v>23.88966191570632</v>
      </c>
      <c r="I39" s="82">
        <f t="shared" si="21"/>
        <v>17.536540709436387</v>
      </c>
      <c r="J39" s="82">
        <f t="shared" si="21"/>
        <v>16.500586457132908</v>
      </c>
      <c r="K39" s="82">
        <f t="shared" si="21"/>
        <v>10.779196172379873</v>
      </c>
      <c r="L39" s="82">
        <f t="shared" si="21"/>
        <v>11.285493222767998</v>
      </c>
      <c r="M39" s="82">
        <f t="shared" si="21"/>
        <v>13.101338747948903</v>
      </c>
      <c r="N39" s="82">
        <f t="shared" si="21"/>
        <v>16.045829189419354</v>
      </c>
      <c r="O39" s="82">
        <f t="shared" si="21"/>
        <v>15.987397503934451</v>
      </c>
      <c r="P39" s="83">
        <f t="shared" si="21"/>
        <v>12.001420143853933</v>
      </c>
      <c r="S39" s="115"/>
      <c r="T39" s="41" t="s">
        <v>25</v>
      </c>
      <c r="U39" s="42"/>
      <c r="V39" s="82">
        <f t="shared" ref="V39:AG39" si="22">+V36*V23</f>
        <v>11.594807189794286</v>
      </c>
      <c r="W39" s="82">
        <f t="shared" si="22"/>
        <v>14.100095414283428</v>
      </c>
      <c r="X39" s="82">
        <f t="shared" si="22"/>
        <v>19.710303423682284</v>
      </c>
      <c r="Y39" s="82">
        <f t="shared" si="22"/>
        <v>23.884759337273138</v>
      </c>
      <c r="Z39" s="82">
        <f t="shared" si="22"/>
        <v>17.533041350173715</v>
      </c>
      <c r="AA39" s="82">
        <f t="shared" si="22"/>
        <v>16.49740423409143</v>
      </c>
      <c r="AB39" s="82">
        <f t="shared" si="22"/>
        <v>10.77706310546743</v>
      </c>
      <c r="AC39" s="82">
        <f t="shared" si="22"/>
        <v>11.283405771339428</v>
      </c>
      <c r="AD39" s="82">
        <f t="shared" si="22"/>
        <v>13.098695222050287</v>
      </c>
      <c r="AE39" s="82">
        <f t="shared" si="22"/>
        <v>16.042570940571427</v>
      </c>
      <c r="AF39" s="82">
        <f t="shared" si="22"/>
        <v>15.98422396955657</v>
      </c>
      <c r="AG39" s="83">
        <f t="shared" si="22"/>
        <v>11.999141541826281</v>
      </c>
    </row>
    <row r="40" spans="2:33" ht="15" customHeight="1" x14ac:dyDescent="0.2">
      <c r="B40" s="115"/>
      <c r="C40" s="41" t="s">
        <v>26</v>
      </c>
      <c r="D40" s="42"/>
      <c r="E40" s="82">
        <f t="shared" ref="E40:P40" si="23">+E36*E24</f>
        <v>4.6969517694135483</v>
      </c>
      <c r="F40" s="82">
        <f t="shared" si="23"/>
        <v>6.5469833061448064</v>
      </c>
      <c r="G40" s="82">
        <f t="shared" si="23"/>
        <v>16.916293941243964</v>
      </c>
      <c r="H40" s="84">
        <f t="shared" si="23"/>
        <v>17.403326774896545</v>
      </c>
      <c r="I40" s="84">
        <f t="shared" si="23"/>
        <v>12.202459971470516</v>
      </c>
      <c r="J40" s="84">
        <f t="shared" si="23"/>
        <v>3.2378526887624735</v>
      </c>
      <c r="K40" s="84">
        <f t="shared" si="23"/>
        <v>5.9613052830447746</v>
      </c>
      <c r="L40" s="84">
        <f t="shared" si="23"/>
        <v>5.7648528898889992</v>
      </c>
      <c r="M40" s="84">
        <f t="shared" si="23"/>
        <v>11.209627284979193</v>
      </c>
      <c r="N40" s="84">
        <f t="shared" si="23"/>
        <v>10.323897030661289</v>
      </c>
      <c r="O40" s="84">
        <f t="shared" si="23"/>
        <v>8.9203274430048385</v>
      </c>
      <c r="P40" s="85">
        <f t="shared" si="23"/>
        <v>5.4038981061854185</v>
      </c>
      <c r="S40" s="115"/>
      <c r="T40" s="41" t="s">
        <v>26</v>
      </c>
      <c r="U40" s="42"/>
      <c r="V40" s="82">
        <f t="shared" ref="V40:AG40" si="24">+V36*V24</f>
        <v>4.6960412237914291</v>
      </c>
      <c r="W40" s="82">
        <f t="shared" si="24"/>
        <v>6.5457036629189993</v>
      </c>
      <c r="X40" s="82">
        <f t="shared" si="24"/>
        <v>16.912825277372999</v>
      </c>
      <c r="Y40" s="84">
        <f t="shared" si="24"/>
        <v>17.39975530641728</v>
      </c>
      <c r="Z40" s="84">
        <f t="shared" si="24"/>
        <v>12.200025010548856</v>
      </c>
      <c r="AA40" s="84">
        <f t="shared" si="24"/>
        <v>3.2372282522033338</v>
      </c>
      <c r="AB40" s="84">
        <f t="shared" si="24"/>
        <v>5.9601256159480007</v>
      </c>
      <c r="AC40" s="84">
        <f t="shared" si="24"/>
        <v>5.7637865784604285</v>
      </c>
      <c r="AD40" s="84">
        <f t="shared" si="24"/>
        <v>11.207365459633573</v>
      </c>
      <c r="AE40" s="84">
        <f t="shared" si="24"/>
        <v>10.321800671214284</v>
      </c>
      <c r="AF40" s="84">
        <f t="shared" si="24"/>
        <v>8.9185567379357131</v>
      </c>
      <c r="AG40" s="85">
        <f t="shared" si="24"/>
        <v>5.4028721165079983</v>
      </c>
    </row>
    <row r="41" spans="2:33" ht="15" customHeight="1" x14ac:dyDescent="0.2">
      <c r="B41" s="115"/>
      <c r="C41" s="86"/>
      <c r="D41" s="86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8"/>
      <c r="S41" s="115"/>
      <c r="T41" s="86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8"/>
    </row>
    <row r="42" spans="2:33" ht="15.75" customHeight="1" thickBot="1" x14ac:dyDescent="0.25">
      <c r="B42" s="114"/>
      <c r="C42" s="89" t="s">
        <v>29</v>
      </c>
      <c r="D42" s="89"/>
      <c r="E42" s="90">
        <f t="shared" ref="E42:P42" si="25">SUM(E36:E40)</f>
        <v>180.31662795736452</v>
      </c>
      <c r="F42" s="90">
        <f t="shared" si="25"/>
        <v>220.11311723121165</v>
      </c>
      <c r="G42" s="90">
        <f t="shared" si="25"/>
        <v>315.45992558286781</v>
      </c>
      <c r="H42" s="90">
        <f t="shared" si="25"/>
        <v>379.17573812071032</v>
      </c>
      <c r="I42" s="90">
        <f t="shared" si="25"/>
        <v>277.76656219703591</v>
      </c>
      <c r="J42" s="90">
        <f t="shared" si="25"/>
        <v>253.11401135019648</v>
      </c>
      <c r="K42" s="90">
        <f t="shared" si="25"/>
        <v>169.1957539500483</v>
      </c>
      <c r="L42" s="90">
        <f t="shared" si="25"/>
        <v>176.6663964459903</v>
      </c>
      <c r="M42" s="90">
        <f t="shared" si="25"/>
        <v>209.60937557056252</v>
      </c>
      <c r="N42" s="90">
        <f t="shared" si="25"/>
        <v>253.31345202653225</v>
      </c>
      <c r="O42" s="90">
        <f t="shared" si="25"/>
        <v>251.02502388242317</v>
      </c>
      <c r="P42" s="91">
        <f t="shared" si="25"/>
        <v>187.14706049735111</v>
      </c>
      <c r="S42" s="114"/>
      <c r="T42" s="112" t="s">
        <v>29</v>
      </c>
      <c r="U42" s="112"/>
      <c r="V42" s="90">
        <f t="shared" ref="V42:AG42" si="26">SUM(V36:V40)</f>
        <v>180.2816719850143</v>
      </c>
      <c r="W42" s="90">
        <f t="shared" si="26"/>
        <v>220.07009493434529</v>
      </c>
      <c r="X42" s="90">
        <f t="shared" si="26"/>
        <v>315.39524093915043</v>
      </c>
      <c r="Y42" s="90">
        <f t="shared" si="26"/>
        <v>379.09792459607127</v>
      </c>
      <c r="Z42" s="90">
        <f t="shared" si="26"/>
        <v>277.71113478929402</v>
      </c>
      <c r="AA42" s="90">
        <f t="shared" si="26"/>
        <v>253.0651970101043</v>
      </c>
      <c r="AB42" s="90">
        <f t="shared" si="26"/>
        <v>169.16227224522495</v>
      </c>
      <c r="AC42" s="90">
        <f t="shared" si="26"/>
        <v>176.63371887360938</v>
      </c>
      <c r="AD42" s="90">
        <f t="shared" si="26"/>
        <v>209.56708158644577</v>
      </c>
      <c r="AE42" s="90">
        <f t="shared" si="26"/>
        <v>253.26201446892856</v>
      </c>
      <c r="AF42" s="90">
        <f t="shared" si="26"/>
        <v>250.97519485034942</v>
      </c>
      <c r="AG42" s="91">
        <f t="shared" si="26"/>
        <v>187.11152856309613</v>
      </c>
    </row>
  </sheetData>
  <mergeCells count="9">
    <mergeCell ref="B5:P5"/>
    <mergeCell ref="S5:AG5"/>
    <mergeCell ref="T42:U42"/>
    <mergeCell ref="S8:S9"/>
    <mergeCell ref="S12:S24"/>
    <mergeCell ref="S27:S42"/>
    <mergeCell ref="B8:B9"/>
    <mergeCell ref="B12:B24"/>
    <mergeCell ref="B27:B42"/>
  </mergeCells>
  <phoneticPr fontId="6" type="noConversion"/>
  <pageMargins left="0.7" right="0.7" top="0.75" bottom="0.75" header="0.3" footer="0.3"/>
  <ignoredErrors>
    <ignoredError sqref="E32:P32 V32:AG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A0AF9-42A4-4A2C-8320-3A0A9EEC9893}">
  <dimension ref="B1:S18"/>
  <sheetViews>
    <sheetView topLeftCell="A2" workbookViewId="0">
      <selection activeCell="H37" sqref="H37"/>
    </sheetView>
  </sheetViews>
  <sheetFormatPr defaultRowHeight="12" x14ac:dyDescent="0.2"/>
  <cols>
    <col min="1" max="1" width="2.42578125" style="13" customWidth="1"/>
    <col min="2" max="2" width="11.7109375" style="13" customWidth="1"/>
    <col min="3" max="8" width="12" style="13" customWidth="1"/>
    <col min="9" max="11" width="4.42578125" style="13" bestFit="1" customWidth="1"/>
    <col min="12" max="12" width="12.28515625" style="13" bestFit="1" customWidth="1"/>
    <col min="13" max="13" width="7.7109375" style="13" bestFit="1" customWidth="1"/>
    <col min="14" max="16" width="4.42578125" style="13" bestFit="1" customWidth="1"/>
    <col min="17" max="17" width="10.28515625" style="13" bestFit="1" customWidth="1"/>
    <col min="18" max="18" width="6.7109375" style="13" bestFit="1" customWidth="1"/>
    <col min="19" max="21" width="4.42578125" style="13" bestFit="1" customWidth="1"/>
    <col min="22" max="22" width="9.28515625" style="13" bestFit="1" customWidth="1"/>
    <col min="23" max="23" width="6.140625" style="13" bestFit="1" customWidth="1"/>
    <col min="24" max="26" width="4.42578125" style="13" bestFit="1" customWidth="1"/>
    <col min="27" max="27" width="8.7109375" style="13" bestFit="1" customWidth="1"/>
    <col min="28" max="28" width="6.5703125" style="13" bestFit="1" customWidth="1"/>
    <col min="29" max="31" width="4.42578125" style="13" bestFit="1" customWidth="1"/>
    <col min="32" max="32" width="9.140625" style="13" bestFit="1" customWidth="1"/>
    <col min="33" max="33" width="6.140625" style="13" bestFit="1" customWidth="1"/>
    <col min="34" max="35" width="4.42578125" style="13" bestFit="1" customWidth="1"/>
    <col min="36" max="36" width="8.7109375" style="13" bestFit="1" customWidth="1"/>
    <col min="37" max="37" width="8.140625" style="13" bestFit="1" customWidth="1"/>
    <col min="38" max="39" width="4.42578125" style="13" bestFit="1" customWidth="1"/>
    <col min="40" max="40" width="10.7109375" style="13" bestFit="1" customWidth="1"/>
    <col min="41" max="41" width="11" style="13" bestFit="1" customWidth="1"/>
    <col min="42" max="43" width="4.42578125" style="13" bestFit="1" customWidth="1"/>
    <col min="44" max="44" width="13.7109375" style="13" bestFit="1" customWidth="1"/>
    <col min="45" max="45" width="8.85546875" style="13" bestFit="1" customWidth="1"/>
    <col min="46" max="47" width="4.42578125" style="13" bestFit="1" customWidth="1"/>
    <col min="48" max="48" width="11.42578125" style="13" bestFit="1" customWidth="1"/>
    <col min="49" max="49" width="10.42578125" style="13" bestFit="1" customWidth="1"/>
    <col min="50" max="51" width="4.42578125" style="13" bestFit="1" customWidth="1"/>
    <col min="52" max="52" width="13.140625" style="13" bestFit="1" customWidth="1"/>
    <col min="53" max="53" width="10.42578125" style="13" bestFit="1" customWidth="1"/>
    <col min="54" max="55" width="4.42578125" style="13" bestFit="1" customWidth="1"/>
    <col min="56" max="56" width="13.140625" style="13" bestFit="1" customWidth="1"/>
    <col min="57" max="16384" width="9.140625" style="13"/>
  </cols>
  <sheetData>
    <row r="1" spans="2:19" x14ac:dyDescent="0.2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2:19" x14ac:dyDescent="0.2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2:19" s="21" customFormat="1" x14ac:dyDescent="0.2">
      <c r="B3" s="22" t="s">
        <v>31</v>
      </c>
      <c r="C3" s="22">
        <v>2022</v>
      </c>
      <c r="D3" s="22">
        <v>2023</v>
      </c>
      <c r="E3" s="22">
        <v>2024</v>
      </c>
      <c r="F3" s="22">
        <v>2025</v>
      </c>
      <c r="G3" s="22" t="s">
        <v>45</v>
      </c>
      <c r="H3" s="22" t="s">
        <v>46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2:19" x14ac:dyDescent="0.2">
      <c r="B4" s="14" t="s">
        <v>32</v>
      </c>
      <c r="C4" s="15"/>
      <c r="D4" s="15">
        <v>1647</v>
      </c>
      <c r="E4" s="15">
        <v>1936</v>
      </c>
      <c r="F4" s="15">
        <v>2179</v>
      </c>
      <c r="G4" s="16">
        <f>SUM(C4:F4)</f>
        <v>5762</v>
      </c>
      <c r="H4" s="19">
        <f>+G4/$G$16</f>
        <v>0.13542988765101302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2:19" x14ac:dyDescent="0.2">
      <c r="B5" s="14" t="s">
        <v>33</v>
      </c>
      <c r="C5" s="15"/>
      <c r="D5" s="15">
        <v>1240</v>
      </c>
      <c r="E5" s="15">
        <v>1424</v>
      </c>
      <c r="F5" s="15">
        <v>1448</v>
      </c>
      <c r="G5" s="16">
        <f t="shared" ref="G5:G15" si="0">SUM(C5:F5)</f>
        <v>4112</v>
      </c>
      <c r="H5" s="19">
        <f t="shared" ref="H5:H15" si="1">+G5/$G$16</f>
        <v>9.664833356837306E-2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2:19" x14ac:dyDescent="0.2">
      <c r="B6" s="14" t="s">
        <v>34</v>
      </c>
      <c r="C6" s="15"/>
      <c r="D6" s="15">
        <v>1175</v>
      </c>
      <c r="E6" s="15">
        <v>1152</v>
      </c>
      <c r="F6" s="15">
        <v>1413</v>
      </c>
      <c r="G6" s="16">
        <f t="shared" si="0"/>
        <v>3740</v>
      </c>
      <c r="H6" s="19">
        <f t="shared" si="1"/>
        <v>8.7904855920650588E-2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2:19" x14ac:dyDescent="0.2">
      <c r="B7" s="14" t="s">
        <v>35</v>
      </c>
      <c r="C7" s="15"/>
      <c r="D7" s="15">
        <v>896</v>
      </c>
      <c r="E7" s="15">
        <v>799</v>
      </c>
      <c r="F7" s="15">
        <v>811</v>
      </c>
      <c r="G7" s="16">
        <f t="shared" si="0"/>
        <v>2506</v>
      </c>
      <c r="H7" s="19">
        <f t="shared" si="1"/>
        <v>5.8900954261270157E-2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2:19" x14ac:dyDescent="0.2">
      <c r="B8" s="14" t="s">
        <v>36</v>
      </c>
      <c r="C8" s="15"/>
      <c r="D8" s="15">
        <v>777</v>
      </c>
      <c r="E8" s="15">
        <v>1007</v>
      </c>
      <c r="F8" s="15">
        <v>669</v>
      </c>
      <c r="G8" s="16">
        <f t="shared" si="0"/>
        <v>2453</v>
      </c>
      <c r="H8" s="19">
        <f t="shared" si="1"/>
        <v>5.7655243736191415E-2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2:19" x14ac:dyDescent="0.2">
      <c r="B9" s="14" t="s">
        <v>37</v>
      </c>
      <c r="C9" s="15"/>
      <c r="D9" s="15">
        <v>851</v>
      </c>
      <c r="E9" s="15">
        <v>968</v>
      </c>
      <c r="F9" s="15">
        <v>1287</v>
      </c>
      <c r="G9" s="16">
        <f t="shared" si="0"/>
        <v>3106</v>
      </c>
      <c r="H9" s="19">
        <f t="shared" si="1"/>
        <v>7.3003337564048323E-2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2:19" x14ac:dyDescent="0.2">
      <c r="B10" s="14" t="s">
        <v>38</v>
      </c>
      <c r="C10" s="15">
        <v>1254</v>
      </c>
      <c r="D10" s="15">
        <v>1227</v>
      </c>
      <c r="E10" s="15">
        <v>1348</v>
      </c>
      <c r="F10" s="15"/>
      <c r="G10" s="16">
        <f t="shared" si="0"/>
        <v>3829</v>
      </c>
      <c r="H10" s="19">
        <f t="shared" si="1"/>
        <v>8.9996709443896025E-2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x14ac:dyDescent="0.2">
      <c r="B11" s="14" t="s">
        <v>39</v>
      </c>
      <c r="C11" s="15">
        <v>1236</v>
      </c>
      <c r="D11" s="15">
        <v>1234</v>
      </c>
      <c r="E11" s="15">
        <v>1259</v>
      </c>
      <c r="F11" s="15"/>
      <c r="G11" s="16">
        <f t="shared" si="0"/>
        <v>3729</v>
      </c>
      <c r="H11" s="19">
        <f t="shared" si="1"/>
        <v>8.7646312226766318E-2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2:19" x14ac:dyDescent="0.2">
      <c r="B12" s="14" t="s">
        <v>40</v>
      </c>
      <c r="C12" s="15">
        <v>930</v>
      </c>
      <c r="D12" s="15">
        <v>883</v>
      </c>
      <c r="E12" s="15">
        <v>865</v>
      </c>
      <c r="F12" s="15"/>
      <c r="G12" s="16">
        <f t="shared" si="0"/>
        <v>2678</v>
      </c>
      <c r="H12" s="19">
        <f t="shared" si="1"/>
        <v>6.2943637474733236E-2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2:19" x14ac:dyDescent="0.2">
      <c r="B13" s="14" t="s">
        <v>41</v>
      </c>
      <c r="C13" s="15">
        <v>895</v>
      </c>
      <c r="D13" s="15">
        <v>889</v>
      </c>
      <c r="E13" s="15">
        <v>858</v>
      </c>
      <c r="F13" s="15"/>
      <c r="G13" s="16">
        <f t="shared" si="0"/>
        <v>2642</v>
      </c>
      <c r="H13" s="19">
        <f t="shared" si="1"/>
        <v>6.2097494476566539E-2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2:19" x14ac:dyDescent="0.2">
      <c r="B14" s="14" t="s">
        <v>42</v>
      </c>
      <c r="C14" s="15">
        <v>1135</v>
      </c>
      <c r="D14" s="15">
        <v>1091</v>
      </c>
      <c r="E14" s="15">
        <v>1013</v>
      </c>
      <c r="F14" s="15"/>
      <c r="G14" s="16">
        <f t="shared" si="0"/>
        <v>3239</v>
      </c>
      <c r="H14" s="19">
        <f t="shared" si="1"/>
        <v>7.6129365862830825E-2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2:19" x14ac:dyDescent="0.2">
      <c r="B15" s="14" t="s">
        <v>43</v>
      </c>
      <c r="C15" s="15">
        <v>1704</v>
      </c>
      <c r="D15" s="15">
        <v>1479</v>
      </c>
      <c r="E15" s="15">
        <v>1567</v>
      </c>
      <c r="F15" s="15"/>
      <c r="G15" s="16">
        <f t="shared" si="0"/>
        <v>4750</v>
      </c>
      <c r="H15" s="19">
        <f t="shared" si="1"/>
        <v>0.11164386781366051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2:19" x14ac:dyDescent="0.2">
      <c r="B16" s="17" t="s">
        <v>44</v>
      </c>
      <c r="C16" s="18">
        <f t="shared" ref="C16:H16" si="2">SUM(C4:C15)</f>
        <v>7154</v>
      </c>
      <c r="D16" s="18">
        <f t="shared" si="2"/>
        <v>13389</v>
      </c>
      <c r="E16" s="18">
        <f t="shared" si="2"/>
        <v>14196</v>
      </c>
      <c r="F16" s="18">
        <f t="shared" si="2"/>
        <v>7807</v>
      </c>
      <c r="G16" s="18">
        <f t="shared" si="2"/>
        <v>42546</v>
      </c>
      <c r="H16" s="20">
        <f t="shared" si="2"/>
        <v>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2:19" x14ac:dyDescent="0.2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2:19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</sheetData>
  <pageMargins left="0.7" right="0.7" top="0.75" bottom="0.75" header="0.3" footer="0.3"/>
  <ignoredErrors>
    <ignoredError sqref="C16:F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A3OTI8L1VzZXJOYW1lPjxEYXRlVGltZT44LzUvMjAyNSA1OjE1OjM4IFBNPC9EYXRlVGltZT48TGFiZWxTdHJpbmc+QUVQIEludGVybmFsPC9MYWJlbFN0cmluZz48L2l0ZW0+PC9sYWJlbEhpc3Rvcnk+</Value>
</WrappedLabelHistory>
</file>

<file path=customXml/itemProps1.xml><?xml version="1.0" encoding="utf-8"?>
<ds:datastoreItem xmlns:ds="http://schemas.openxmlformats.org/officeDocument/2006/customXml" ds:itemID="{565EF59F-878F-4079-AC6F-BAF22B4824CC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02142CB6-2293-4F5E-B29A-C1E71487D3DF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Denominator Comparison</vt:lpstr>
      <vt:lpstr>Res Bill Impact Comparison</vt:lpstr>
      <vt:lpstr>Avg Residential Usage Pattern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Lerah M Kahn</dc:creator>
  <cp:lastModifiedBy>Hinton, Daniel E (PSC)</cp:lastModifiedBy>
  <dcterms:created xsi:type="dcterms:W3CDTF">2025-08-05T16:40:43Z</dcterms:created>
  <dcterms:modified xsi:type="dcterms:W3CDTF">2025-09-10T14:13:14Z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51e160c7-9a3f-4be9-8859-87f2664659a6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{02142CB6-2293-4F5E-B29A-C1E71487D3DF}</vt:lpwstr>
  </property>
</Properties>
</file>