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kymsoffice-my.sharepoint.com/personal/dehinton_ky_gov/Documents/Documents/"/>
    </mc:Choice>
  </mc:AlternateContent>
  <xr:revisionPtr revIDLastSave="0" documentId="8_{B53CC1A5-6407-4756-A39C-39B65F7ACECB}" xr6:coauthVersionLast="47" xr6:coauthVersionMax="47" xr10:uidLastSave="{00000000-0000-0000-0000-000000000000}"/>
  <bookViews>
    <workbookView xWindow="28680" yWindow="-120" windowWidth="29040" windowHeight="15720" tabRatio="911" firstSheet="1" activeTab="1" xr2:uid="{00000000-000D-0000-FFFF-FFFF00000000}"/>
  </bookViews>
  <sheets>
    <sheet name="Fuel + SS Rev (Test)" sheetId="22" state="hidden" r:id="rId1"/>
    <sheet name="BSDR-Page 1" sheetId="7" r:id="rId2"/>
    <sheet name="BSDR-Page 2" sheetId="6" r:id="rId3"/>
    <sheet name="Numerator&gt;&gt;&gt;" sheetId="30" r:id="rId4"/>
    <sheet name="Rev. Req. Calculation" sheetId="28" r:id="rId5"/>
    <sheet name="Denominator&gt;&gt;&gt;" sheetId="29" r:id="rId6"/>
    <sheet name="Summary" sheetId="31" r:id="rId7"/>
    <sheet name="Tariff Revenues" sheetId="32" r:id="rId8"/>
    <sheet name="kWh by Tariff" sheetId="34" r:id="rId9"/>
    <sheet name="Fuel" sheetId="33" r:id="rId10"/>
    <sheet name="Additions Support&gt;&gt;&gt;" sheetId="35" r:id="rId11"/>
    <sheet name="COR by Cost Component" sheetId="36" r:id="rId12"/>
    <sheet name="ARO by Cost Component" sheetId="37" r:id="rId13"/>
    <sheet name="O&amp;M by Cost Component" sheetId="38" r:id="rId14"/>
    <sheet name="Forecast" sheetId="39" r:id="rId15"/>
  </sheets>
  <definedNames>
    <definedName name="_xlnm.Print_Area" localSheetId="1">'BSDR-Page 1'!$A$1:$H$37</definedName>
    <definedName name="_xlnm.Print_Area" localSheetId="2">'BSDR-Page 2'!$A$2:$K$41</definedName>
    <definedName name="tim">#REF!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1" i="34" l="1"/>
  <c r="D7" i="31"/>
  <c r="H34" i="6" l="1"/>
  <c r="H14" i="6" l="1"/>
  <c r="H13" i="6"/>
  <c r="E6" i="31"/>
  <c r="D6" i="31"/>
  <c r="C6" i="31"/>
  <c r="D10" i="36"/>
  <c r="D10" i="38"/>
  <c r="D8" i="38"/>
  <c r="D18" i="37"/>
  <c r="B17" i="37"/>
  <c r="B16" i="37"/>
  <c r="B15" i="37"/>
  <c r="B14" i="37"/>
  <c r="B13" i="37"/>
  <c r="B12" i="37"/>
  <c r="B11" i="37"/>
  <c r="B10" i="37"/>
  <c r="D9" i="37"/>
  <c r="D7" i="37"/>
  <c r="D19" i="37" l="1"/>
  <c r="D21" i="37" s="1"/>
  <c r="B17" i="33" l="1"/>
  <c r="E17" i="33" s="1"/>
  <c r="B16" i="33"/>
  <c r="E16" i="33" s="1"/>
  <c r="B15" i="33"/>
  <c r="E15" i="33" s="1"/>
  <c r="B14" i="33"/>
  <c r="E14" i="33" s="1"/>
  <c r="B13" i="33"/>
  <c r="E13" i="33" s="1"/>
  <c r="B12" i="33"/>
  <c r="E12" i="33" s="1"/>
  <c r="B11" i="33"/>
  <c r="E11" i="33" s="1"/>
  <c r="B10" i="33"/>
  <c r="E10" i="33" s="1"/>
  <c r="B9" i="33"/>
  <c r="E9" i="33" s="1"/>
  <c r="B8" i="33"/>
  <c r="E8" i="33" s="1"/>
  <c r="B7" i="33"/>
  <c r="E7" i="33" s="1"/>
  <c r="B6" i="33"/>
  <c r="E6" i="33" s="1"/>
  <c r="E18" i="33" l="1"/>
  <c r="D8" i="36"/>
  <c r="D5" i="32" l="1"/>
  <c r="O82" i="32"/>
  <c r="O84" i="34"/>
  <c r="N84" i="34"/>
  <c r="M84" i="34"/>
  <c r="L84" i="34"/>
  <c r="K84" i="34"/>
  <c r="J84" i="34"/>
  <c r="I84" i="34"/>
  <c r="H84" i="34"/>
  <c r="G84" i="34"/>
  <c r="F84" i="34"/>
  <c r="E84" i="34"/>
  <c r="D84" i="34"/>
  <c r="C84" i="34"/>
  <c r="O82" i="34"/>
  <c r="N82" i="34"/>
  <c r="M82" i="34"/>
  <c r="L82" i="34"/>
  <c r="K82" i="34"/>
  <c r="J82" i="34"/>
  <c r="I82" i="34"/>
  <c r="H82" i="34"/>
  <c r="G82" i="34"/>
  <c r="F82" i="34"/>
  <c r="E82" i="34"/>
  <c r="D82" i="34"/>
  <c r="C82" i="34"/>
  <c r="O79" i="34"/>
  <c r="O78" i="34"/>
  <c r="O77" i="34"/>
  <c r="O76" i="34"/>
  <c r="O75" i="34"/>
  <c r="O74" i="34"/>
  <c r="O73" i="34"/>
  <c r="O72" i="34"/>
  <c r="O71" i="34"/>
  <c r="O70" i="34"/>
  <c r="O69" i="34"/>
  <c r="O68" i="34"/>
  <c r="O67" i="34"/>
  <c r="O66" i="34"/>
  <c r="O65" i="34"/>
  <c r="O64" i="34"/>
  <c r="O63" i="34"/>
  <c r="O62" i="34"/>
  <c r="O61" i="34"/>
  <c r="O60" i="34"/>
  <c r="O59" i="34"/>
  <c r="O58" i="34"/>
  <c r="O57" i="34"/>
  <c r="O56" i="34"/>
  <c r="O55" i="34"/>
  <c r="O54" i="34"/>
  <c r="O53" i="34"/>
  <c r="O52" i="34"/>
  <c r="O51" i="34"/>
  <c r="O50" i="34"/>
  <c r="O49" i="34"/>
  <c r="O48" i="34"/>
  <c r="O47" i="34"/>
  <c r="O46" i="34"/>
  <c r="O45" i="34"/>
  <c r="O44" i="34"/>
  <c r="O43" i="34"/>
  <c r="O42" i="34"/>
  <c r="O41" i="34"/>
  <c r="O40" i="34"/>
  <c r="O39" i="34"/>
  <c r="O38" i="34"/>
  <c r="O37" i="34"/>
  <c r="O36" i="34"/>
  <c r="O35" i="34"/>
  <c r="O34" i="34"/>
  <c r="O33" i="34"/>
  <c r="O32" i="34"/>
  <c r="O31" i="34"/>
  <c r="O30" i="34"/>
  <c r="O29" i="34"/>
  <c r="O28" i="34"/>
  <c r="O27" i="34"/>
  <c r="O26" i="34"/>
  <c r="O25" i="34"/>
  <c r="O24" i="34"/>
  <c r="O23" i="34"/>
  <c r="O22" i="34"/>
  <c r="O21" i="34"/>
  <c r="O20" i="34"/>
  <c r="O19" i="34"/>
  <c r="O18" i="34"/>
  <c r="O17" i="34"/>
  <c r="O16" i="34"/>
  <c r="O15" i="34"/>
  <c r="O14" i="34"/>
  <c r="O13" i="34"/>
  <c r="O12" i="34"/>
  <c r="O11" i="34"/>
  <c r="O10" i="34"/>
  <c r="O9" i="34"/>
  <c r="O8" i="34"/>
  <c r="O7" i="34"/>
  <c r="O6" i="34"/>
  <c r="O5" i="34"/>
  <c r="I68" i="32"/>
  <c r="I52" i="32"/>
  <c r="I36" i="32"/>
  <c r="I20" i="32"/>
  <c r="F82" i="32"/>
  <c r="E80" i="32"/>
  <c r="K80" i="32" s="1"/>
  <c r="E79" i="32"/>
  <c r="I79" i="32" s="1"/>
  <c r="E78" i="32"/>
  <c r="K78" i="32" s="1"/>
  <c r="E77" i="32"/>
  <c r="J77" i="32" s="1"/>
  <c r="E76" i="32"/>
  <c r="K76" i="32" s="1"/>
  <c r="E75" i="32"/>
  <c r="J75" i="32" s="1"/>
  <c r="E74" i="32"/>
  <c r="J74" i="32" s="1"/>
  <c r="E73" i="32"/>
  <c r="K73" i="32" s="1"/>
  <c r="E72" i="32"/>
  <c r="K72" i="32" s="1"/>
  <c r="E71" i="32"/>
  <c r="I71" i="32" s="1"/>
  <c r="E70" i="32"/>
  <c r="K70" i="32" s="1"/>
  <c r="E69" i="32"/>
  <c r="J69" i="32" s="1"/>
  <c r="E68" i="32"/>
  <c r="K68" i="32" s="1"/>
  <c r="E67" i="32"/>
  <c r="J67" i="32" s="1"/>
  <c r="E66" i="32"/>
  <c r="J66" i="32" s="1"/>
  <c r="E65" i="32"/>
  <c r="K65" i="32" s="1"/>
  <c r="E64" i="32"/>
  <c r="K64" i="32" s="1"/>
  <c r="E63" i="32"/>
  <c r="I63" i="32" s="1"/>
  <c r="E62" i="32"/>
  <c r="K62" i="32" s="1"/>
  <c r="E61" i="32"/>
  <c r="J61" i="32" s="1"/>
  <c r="E60" i="32"/>
  <c r="K60" i="32" s="1"/>
  <c r="E59" i="32"/>
  <c r="J59" i="32" s="1"/>
  <c r="E58" i="32"/>
  <c r="J58" i="32" s="1"/>
  <c r="E57" i="32"/>
  <c r="J57" i="32" s="1"/>
  <c r="E56" i="32"/>
  <c r="K56" i="32" s="1"/>
  <c r="E55" i="32"/>
  <c r="I55" i="32" s="1"/>
  <c r="E54" i="32"/>
  <c r="K54" i="32" s="1"/>
  <c r="E53" i="32"/>
  <c r="J53" i="32" s="1"/>
  <c r="E52" i="32"/>
  <c r="K52" i="32" s="1"/>
  <c r="E51" i="32"/>
  <c r="J51" i="32" s="1"/>
  <c r="E50" i="32"/>
  <c r="J50" i="32" s="1"/>
  <c r="E49" i="32"/>
  <c r="J49" i="32" s="1"/>
  <c r="E48" i="32"/>
  <c r="K48" i="32" s="1"/>
  <c r="E47" i="32"/>
  <c r="I47" i="32" s="1"/>
  <c r="E46" i="32"/>
  <c r="K46" i="32" s="1"/>
  <c r="E45" i="32"/>
  <c r="J45" i="32" s="1"/>
  <c r="E44" i="32"/>
  <c r="K44" i="32" s="1"/>
  <c r="E43" i="32"/>
  <c r="J43" i="32" s="1"/>
  <c r="E42" i="32"/>
  <c r="J42" i="32" s="1"/>
  <c r="E41" i="32"/>
  <c r="K41" i="32" s="1"/>
  <c r="E40" i="32"/>
  <c r="K40" i="32" s="1"/>
  <c r="E39" i="32"/>
  <c r="I39" i="32" s="1"/>
  <c r="E38" i="32"/>
  <c r="K38" i="32" s="1"/>
  <c r="E37" i="32"/>
  <c r="J37" i="32" s="1"/>
  <c r="E36" i="32"/>
  <c r="K36" i="32" s="1"/>
  <c r="E35" i="32"/>
  <c r="J35" i="32" s="1"/>
  <c r="E34" i="32"/>
  <c r="J34" i="32" s="1"/>
  <c r="E33" i="32"/>
  <c r="J33" i="32" s="1"/>
  <c r="E32" i="32"/>
  <c r="K32" i="32" s="1"/>
  <c r="E31" i="32"/>
  <c r="I31" i="32" s="1"/>
  <c r="E30" i="32"/>
  <c r="K30" i="32" s="1"/>
  <c r="E29" i="32"/>
  <c r="J29" i="32" s="1"/>
  <c r="E28" i="32"/>
  <c r="K28" i="32" s="1"/>
  <c r="E27" i="32"/>
  <c r="J27" i="32" s="1"/>
  <c r="E26" i="32"/>
  <c r="J26" i="32" s="1"/>
  <c r="E25" i="32"/>
  <c r="K25" i="32" s="1"/>
  <c r="E24" i="32"/>
  <c r="K24" i="32" s="1"/>
  <c r="E23" i="32"/>
  <c r="I23" i="32" s="1"/>
  <c r="E22" i="32"/>
  <c r="K22" i="32" s="1"/>
  <c r="E21" i="32"/>
  <c r="J21" i="32" s="1"/>
  <c r="E20" i="32"/>
  <c r="K20" i="32" s="1"/>
  <c r="E19" i="32"/>
  <c r="J19" i="32" s="1"/>
  <c r="E18" i="32"/>
  <c r="J18" i="32" s="1"/>
  <c r="E17" i="32"/>
  <c r="J17" i="32" s="1"/>
  <c r="E16" i="32"/>
  <c r="K16" i="32" s="1"/>
  <c r="E15" i="32"/>
  <c r="I15" i="32" s="1"/>
  <c r="E14" i="32"/>
  <c r="K14" i="32" s="1"/>
  <c r="E13" i="32"/>
  <c r="J13" i="32" s="1"/>
  <c r="E12" i="32"/>
  <c r="K12" i="32" s="1"/>
  <c r="E11" i="32"/>
  <c r="J11" i="32" s="1"/>
  <c r="E10" i="32"/>
  <c r="J10" i="32" s="1"/>
  <c r="E9" i="32"/>
  <c r="K9" i="32" s="1"/>
  <c r="E8" i="32"/>
  <c r="K8" i="32" s="1"/>
  <c r="E7" i="32"/>
  <c r="I7" i="32" s="1"/>
  <c r="D82" i="32"/>
  <c r="C82" i="32"/>
  <c r="E6" i="32"/>
  <c r="I6" i="32" s="1"/>
  <c r="I21" i="32" l="1"/>
  <c r="I28" i="32"/>
  <c r="I60" i="32"/>
  <c r="I53" i="32"/>
  <c r="M53" i="32" s="1"/>
  <c r="I29" i="32"/>
  <c r="I61" i="32"/>
  <c r="I37" i="32"/>
  <c r="I69" i="32"/>
  <c r="M69" i="32" s="1"/>
  <c r="J65" i="32"/>
  <c r="I12" i="32"/>
  <c r="I44" i="32"/>
  <c r="I76" i="32"/>
  <c r="I13" i="32"/>
  <c r="I45" i="32"/>
  <c r="I77" i="32"/>
  <c r="M71" i="32"/>
  <c r="I14" i="32"/>
  <c r="I22" i="32"/>
  <c r="I30" i="32"/>
  <c r="I38" i="32"/>
  <c r="I46" i="32"/>
  <c r="M46" i="32" s="1"/>
  <c r="I54" i="32"/>
  <c r="M54" i="32" s="1"/>
  <c r="I62" i="32"/>
  <c r="I70" i="32"/>
  <c r="I78" i="32"/>
  <c r="K27" i="32"/>
  <c r="K29" i="32"/>
  <c r="M29" i="32" s="1"/>
  <c r="I8" i="32"/>
  <c r="M8" i="32" s="1"/>
  <c r="I16" i="32"/>
  <c r="I24" i="32"/>
  <c r="I32" i="32"/>
  <c r="I40" i="32"/>
  <c r="I48" i="32"/>
  <c r="I56" i="32"/>
  <c r="M56" i="32" s="1"/>
  <c r="I64" i="32"/>
  <c r="I72" i="32"/>
  <c r="M72" i="32" s="1"/>
  <c r="I80" i="32"/>
  <c r="K53" i="32"/>
  <c r="I9" i="32"/>
  <c r="I17" i="32"/>
  <c r="M17" i="32" s="1"/>
  <c r="I25" i="32"/>
  <c r="I33" i="32"/>
  <c r="I41" i="32"/>
  <c r="I49" i="32"/>
  <c r="I57" i="32"/>
  <c r="I65" i="32"/>
  <c r="M65" i="32" s="1"/>
  <c r="I73" i="32"/>
  <c r="K69" i="32"/>
  <c r="I10" i="32"/>
  <c r="I18" i="32"/>
  <c r="M18" i="32" s="1"/>
  <c r="I26" i="32"/>
  <c r="I34" i="32"/>
  <c r="M34" i="32" s="1"/>
  <c r="I42" i="32"/>
  <c r="I50" i="32"/>
  <c r="I58" i="32"/>
  <c r="I66" i="32"/>
  <c r="I74" i="32"/>
  <c r="M20" i="32"/>
  <c r="K77" i="32"/>
  <c r="M77" i="32" s="1"/>
  <c r="I11" i="32"/>
  <c r="M11" i="32" s="1"/>
  <c r="I19" i="32"/>
  <c r="I27" i="32"/>
  <c r="I35" i="32"/>
  <c r="I43" i="32"/>
  <c r="I51" i="32"/>
  <c r="I59" i="32"/>
  <c r="I67" i="32"/>
  <c r="M67" i="32" s="1"/>
  <c r="I75" i="32"/>
  <c r="K7" i="32"/>
  <c r="K15" i="32"/>
  <c r="K23" i="32"/>
  <c r="K31" i="32"/>
  <c r="K39" i="32"/>
  <c r="K47" i="32"/>
  <c r="K55" i="32"/>
  <c r="K63" i="32"/>
  <c r="K71" i="32"/>
  <c r="K79" i="32"/>
  <c r="H82" i="32"/>
  <c r="K57" i="32"/>
  <c r="K33" i="32"/>
  <c r="J9" i="32"/>
  <c r="J41" i="32"/>
  <c r="K75" i="32"/>
  <c r="K17" i="32"/>
  <c r="K19" i="32"/>
  <c r="K45" i="32"/>
  <c r="K43" i="32"/>
  <c r="K21" i="32"/>
  <c r="M21" i="32" s="1"/>
  <c r="K51" i="32"/>
  <c r="J25" i="32"/>
  <c r="K66" i="32"/>
  <c r="K18" i="32"/>
  <c r="K42" i="32"/>
  <c r="K67" i="32"/>
  <c r="K34" i="32"/>
  <c r="K58" i="32"/>
  <c r="K10" i="32"/>
  <c r="K35" i="32"/>
  <c r="K59" i="32"/>
  <c r="J73" i="32"/>
  <c r="K11" i="32"/>
  <c r="K37" i="32"/>
  <c r="K49" i="32"/>
  <c r="K61" i="32"/>
  <c r="K13" i="32"/>
  <c r="M13" i="32" s="1"/>
  <c r="K26" i="32"/>
  <c r="K50" i="32"/>
  <c r="K74" i="32"/>
  <c r="J7" i="32"/>
  <c r="M7" i="32" s="1"/>
  <c r="J15" i="32"/>
  <c r="M15" i="32" s="1"/>
  <c r="J23" i="32"/>
  <c r="M23" i="32" s="1"/>
  <c r="J31" i="32"/>
  <c r="J39" i="32"/>
  <c r="M39" i="32" s="1"/>
  <c r="J47" i="32"/>
  <c r="M47" i="32" s="1"/>
  <c r="J55" i="32"/>
  <c r="M55" i="32" s="1"/>
  <c r="J63" i="32"/>
  <c r="J71" i="32"/>
  <c r="J79" i="32"/>
  <c r="M79" i="32" s="1"/>
  <c r="G82" i="32"/>
  <c r="J14" i="32"/>
  <c r="J22" i="32"/>
  <c r="J30" i="32"/>
  <c r="J38" i="32"/>
  <c r="J46" i="32"/>
  <c r="J54" i="32"/>
  <c r="J62" i="32"/>
  <c r="J70" i="32"/>
  <c r="J78" i="32"/>
  <c r="J8" i="32"/>
  <c r="J12" i="32"/>
  <c r="M12" i="32" s="1"/>
  <c r="J16" i="32"/>
  <c r="J20" i="32"/>
  <c r="J24" i="32"/>
  <c r="J28" i="32"/>
  <c r="M28" i="32" s="1"/>
  <c r="J32" i="32"/>
  <c r="J36" i="32"/>
  <c r="M36" i="32" s="1"/>
  <c r="J40" i="32"/>
  <c r="J44" i="32"/>
  <c r="M44" i="32" s="1"/>
  <c r="J48" i="32"/>
  <c r="J52" i="32"/>
  <c r="M52" i="32" s="1"/>
  <c r="J56" i="32"/>
  <c r="J60" i="32"/>
  <c r="M60" i="32" s="1"/>
  <c r="J64" i="32"/>
  <c r="J68" i="32"/>
  <c r="M68" i="32" s="1"/>
  <c r="J72" i="32"/>
  <c r="J76" i="32"/>
  <c r="M76" i="32" s="1"/>
  <c r="J80" i="32"/>
  <c r="E82" i="32"/>
  <c r="J6" i="32"/>
  <c r="K6" i="32"/>
  <c r="M75" i="32" l="1"/>
  <c r="M31" i="32"/>
  <c r="M61" i="32"/>
  <c r="M74" i="32"/>
  <c r="M37" i="32"/>
  <c r="M45" i="32"/>
  <c r="M73" i="32"/>
  <c r="M78" i="32"/>
  <c r="M14" i="32"/>
  <c r="M6" i="32"/>
  <c r="M27" i="32"/>
  <c r="M63" i="32"/>
  <c r="M19" i="32"/>
  <c r="M42" i="32"/>
  <c r="M9" i="32"/>
  <c r="M64" i="32"/>
  <c r="M70" i="32"/>
  <c r="M59" i="32"/>
  <c r="M26" i="32"/>
  <c r="M62" i="32"/>
  <c r="M48" i="32"/>
  <c r="M57" i="32"/>
  <c r="M49" i="32"/>
  <c r="M40" i="32"/>
  <c r="M35" i="32"/>
  <c r="M66" i="32"/>
  <c r="M41" i="32"/>
  <c r="M32" i="32"/>
  <c r="M38" i="32"/>
  <c r="M51" i="32"/>
  <c r="M43" i="32"/>
  <c r="M10" i="32"/>
  <c r="M58" i="32"/>
  <c r="M33" i="32"/>
  <c r="M24" i="32"/>
  <c r="M30" i="32"/>
  <c r="I82" i="32"/>
  <c r="M84" i="32" s="1"/>
  <c r="M50" i="32"/>
  <c r="M25" i="32"/>
  <c r="M80" i="32"/>
  <c r="M16" i="32"/>
  <c r="M22" i="32"/>
  <c r="K82" i="32"/>
  <c r="J82" i="32"/>
  <c r="M82" i="32" l="1"/>
  <c r="M86" i="32" s="1"/>
  <c r="O17" i="32"/>
  <c r="H32" i="28" l="1"/>
  <c r="H31" i="28"/>
  <c r="H30" i="28"/>
  <c r="H29" i="28"/>
  <c r="H28" i="28"/>
  <c r="H27" i="28"/>
  <c r="H26" i="28"/>
  <c r="H25" i="28"/>
  <c r="H24" i="28"/>
  <c r="H23" i="28"/>
  <c r="H22" i="28"/>
  <c r="H21" i="28"/>
  <c r="H20" i="28"/>
  <c r="H19" i="28"/>
  <c r="H18" i="28"/>
  <c r="H17" i="28"/>
  <c r="H16" i="28"/>
  <c r="H15" i="28"/>
  <c r="H14" i="28"/>
  <c r="H13" i="28"/>
  <c r="A13" i="28"/>
  <c r="A14" i="28" s="1"/>
  <c r="A15" i="28" s="1"/>
  <c r="A16" i="28" s="1"/>
  <c r="A17" i="28" s="1"/>
  <c r="A18" i="28" s="1"/>
  <c r="A19" i="28" s="1"/>
  <c r="A20" i="28" s="1"/>
  <c r="A21" i="28" s="1"/>
  <c r="A22" i="28" s="1"/>
  <c r="A23" i="28" s="1"/>
  <c r="A24" i="28" s="1"/>
  <c r="A25" i="28" s="1"/>
  <c r="A26" i="28" s="1"/>
  <c r="A27" i="28" s="1"/>
  <c r="A28" i="28" s="1"/>
  <c r="A29" i="28" s="1"/>
  <c r="A30" i="28" s="1"/>
  <c r="A31" i="28" s="1"/>
  <c r="A32" i="28" s="1"/>
  <c r="T12" i="28"/>
  <c r="C13" i="28" s="1"/>
  <c r="J13" i="28" l="1"/>
  <c r="N13" i="28" s="1"/>
  <c r="Q13" i="28" s="1"/>
  <c r="R13" i="28" l="1"/>
  <c r="O13" i="28"/>
  <c r="T13" i="28" l="1"/>
  <c r="J14" i="28" s="1"/>
  <c r="N14" i="28" s="1"/>
  <c r="Q14" i="28" l="1"/>
  <c r="C14" i="28"/>
  <c r="R14" i="28" l="1"/>
  <c r="O14" i="28"/>
  <c r="T14" i="28" l="1"/>
  <c r="J15" i="28" l="1"/>
  <c r="N15" i="28" s="1"/>
  <c r="Q15" i="28" s="1"/>
  <c r="F13" i="6"/>
  <c r="C15" i="28"/>
  <c r="R15" i="28" l="1"/>
  <c r="O15" i="28"/>
  <c r="T15" i="28" l="1"/>
  <c r="J16" i="28" s="1"/>
  <c r="C16" i="28" l="1"/>
  <c r="N16" i="28"/>
  <c r="Q16" i="28" s="1"/>
  <c r="R16" i="28" l="1"/>
  <c r="O16" i="28"/>
  <c r="T16" i="28" l="1"/>
  <c r="J17" i="28" s="1"/>
  <c r="N17" i="28" l="1"/>
  <c r="Q17" i="28" s="1"/>
  <c r="C17" i="28"/>
  <c r="R17" i="28" l="1"/>
  <c r="O17" i="28"/>
  <c r="T17" i="28" l="1"/>
  <c r="J18" i="28" s="1"/>
  <c r="N18" i="28" l="1"/>
  <c r="Q18" i="28" s="1"/>
  <c r="C18" i="28"/>
  <c r="R18" i="28" l="1"/>
  <c r="O18" i="28"/>
  <c r="T18" i="28" l="1"/>
  <c r="J19" i="28" s="1"/>
  <c r="N19" i="28" l="1"/>
  <c r="Q19" i="28" s="1"/>
  <c r="C19" i="28"/>
  <c r="R19" i="28" l="1"/>
  <c r="O19" i="28"/>
  <c r="T19" i="28" l="1"/>
  <c r="J20" i="28" s="1"/>
  <c r="C20" i="28" l="1"/>
  <c r="N20" i="28"/>
  <c r="Q20" i="28" s="1"/>
  <c r="R20" i="28" l="1"/>
  <c r="O20" i="28"/>
  <c r="T20" i="28" l="1"/>
  <c r="J21" i="28" s="1"/>
  <c r="N21" i="28" l="1"/>
  <c r="Q21" i="28" s="1"/>
  <c r="C21" i="28"/>
  <c r="R21" i="28" l="1"/>
  <c r="O21" i="28"/>
  <c r="T21" i="28" l="1"/>
  <c r="J22" i="28" s="1"/>
  <c r="C22" i="28" l="1"/>
  <c r="N22" i="28"/>
  <c r="Q22" i="28" s="1"/>
  <c r="R22" i="28" l="1"/>
  <c r="O22" i="28"/>
  <c r="T22" i="28" l="1"/>
  <c r="J23" i="28" s="1"/>
  <c r="C23" i="28" l="1"/>
  <c r="N23" i="28"/>
  <c r="Q23" i="28" s="1"/>
  <c r="R23" i="28" l="1"/>
  <c r="O23" i="28"/>
  <c r="T23" i="28" l="1"/>
  <c r="J24" i="28" s="1"/>
  <c r="C24" i="28" l="1"/>
  <c r="N24" i="28"/>
  <c r="Q24" i="28" s="1"/>
  <c r="R24" i="28" l="1"/>
  <c r="O24" i="28"/>
  <c r="T24" i="28" l="1"/>
  <c r="J25" i="28" s="1"/>
  <c r="N25" i="28" l="1"/>
  <c r="Q25" i="28" s="1"/>
  <c r="C25" i="28"/>
  <c r="R25" i="28" l="1"/>
  <c r="O25" i="28"/>
  <c r="T25" i="28" l="1"/>
  <c r="J26" i="28" s="1"/>
  <c r="N26" i="28" l="1"/>
  <c r="Q26" i="28" s="1"/>
  <c r="C26" i="28"/>
  <c r="R26" i="28" l="1"/>
  <c r="O26" i="28"/>
  <c r="T26" i="28" l="1"/>
  <c r="J27" i="28" s="1"/>
  <c r="N27" i="28" l="1"/>
  <c r="Q27" i="28" s="1"/>
  <c r="C27" i="28"/>
  <c r="R27" i="28" l="1"/>
  <c r="O27" i="28"/>
  <c r="T27" i="28" l="1"/>
  <c r="J28" i="28" s="1"/>
  <c r="N28" i="28" l="1"/>
  <c r="Q28" i="28" s="1"/>
  <c r="C28" i="28"/>
  <c r="R28" i="28" l="1"/>
  <c r="O28" i="28"/>
  <c r="T28" i="28" l="1"/>
  <c r="J29" i="28" s="1"/>
  <c r="N29" i="28" l="1"/>
  <c r="Q29" i="28" s="1"/>
  <c r="C29" i="28"/>
  <c r="R29" i="28" l="1"/>
  <c r="O29" i="28"/>
  <c r="T29" i="28" l="1"/>
  <c r="J30" i="28" s="1"/>
  <c r="C30" i="28" l="1"/>
  <c r="N30" i="28"/>
  <c r="Q30" i="28" s="1"/>
  <c r="R30" i="28" l="1"/>
  <c r="O30" i="28"/>
  <c r="T30" i="28" l="1"/>
  <c r="J31" i="28" s="1"/>
  <c r="C31" i="28" l="1"/>
  <c r="N31" i="28"/>
  <c r="Q31" i="28" s="1"/>
  <c r="R31" i="28" l="1"/>
  <c r="O31" i="28"/>
  <c r="T31" i="28" l="1"/>
  <c r="J32" i="28" s="1"/>
  <c r="N32" i="28" l="1"/>
  <c r="Q32" i="28" s="1"/>
  <c r="C32" i="28"/>
  <c r="R32" i="28" l="1"/>
  <c r="O32" i="28"/>
  <c r="T32" i="28" l="1"/>
  <c r="H29" i="6" l="1"/>
  <c r="H28" i="6" s="1"/>
  <c r="K13" i="6" l="1"/>
  <c r="H19" i="6" l="1"/>
  <c r="E10" i="7" s="1"/>
  <c r="F28" i="6"/>
  <c r="H18" i="6"/>
  <c r="E9" i="7" s="1"/>
  <c r="E14" i="7"/>
  <c r="C23" i="22"/>
  <c r="C13" i="22"/>
  <c r="H24" i="22"/>
  <c r="I24" i="22" s="1"/>
  <c r="G24" i="22"/>
  <c r="H23" i="22"/>
  <c r="G23" i="22"/>
  <c r="J24" i="22" s="1"/>
  <c r="G14" i="22"/>
  <c r="G13" i="22"/>
  <c r="J14" i="22" s="1"/>
  <c r="I8" i="22"/>
  <c r="G8" i="22"/>
  <c r="E8" i="22"/>
  <c r="G7" i="22"/>
  <c r="E7" i="22"/>
  <c r="C7" i="22"/>
  <c r="I7" i="22" s="1"/>
  <c r="K8" i="22" s="1"/>
  <c r="D14" i="22"/>
  <c r="E14" i="22" s="1"/>
  <c r="H13" i="22"/>
  <c r="H14" i="22"/>
  <c r="I14" i="22" s="1"/>
  <c r="D13" i="22"/>
  <c r="D23" i="22" s="1"/>
  <c r="E23" i="22" s="1"/>
  <c r="E13" i="22" l="1"/>
  <c r="I13" i="22"/>
  <c r="K14" i="22" s="1"/>
  <c r="L14" i="22" s="1"/>
  <c r="G9" i="7"/>
  <c r="K18" i="6"/>
  <c r="I23" i="22"/>
  <c r="K24" i="22" s="1"/>
  <c r="K28" i="6"/>
  <c r="H33" i="6" s="1"/>
  <c r="K33" i="6" s="1"/>
  <c r="D24" i="22"/>
  <c r="E24" i="22" s="1"/>
  <c r="J8" i="22"/>
  <c r="L8" i="22" s="1"/>
  <c r="L7" i="22"/>
  <c r="L13" i="22" l="1"/>
  <c r="L24" i="22"/>
  <c r="E13" i="7"/>
  <c r="G13" i="7" s="1"/>
  <c r="L2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AEP</author>
  </authors>
  <commentList>
    <comment ref="D6" authorId="0" shapeId="0" xr:uid="{00000000-0006-0000-0000-000001000000}">
      <text>
        <r>
          <rPr>
            <b/>
            <sz val="8"/>
            <color indexed="81"/>
            <rFont val="Tahoma"/>
            <family val="2"/>
          </rPr>
          <t>MCSR0102 IN  
Billed KWH</t>
        </r>
        <r>
          <rPr>
            <sz val="8"/>
            <color indexed="81"/>
            <rFont val="Tahoma"/>
            <family val="2"/>
          </rPr>
          <t xml:space="preserve">
</t>
        </r>
      </text>
    </comment>
  </commentList>
</comments>
</file>

<file path=xl/sharedStrings.xml><?xml version="1.0" encoding="utf-8"?>
<sst xmlns="http://schemas.openxmlformats.org/spreadsheetml/2006/main" count="391" uniqueCount="250">
  <si>
    <t>KENTUCKY POWER COMPANY</t>
  </si>
  <si>
    <t>Effective Date for Billing</t>
  </si>
  <si>
    <t>Submitted by:</t>
  </si>
  <si>
    <t>(Signature)</t>
  </si>
  <si>
    <t>Title:</t>
  </si>
  <si>
    <t>Date Submitted:</t>
  </si>
  <si>
    <t>B.</t>
  </si>
  <si>
    <t>=</t>
  </si>
  <si>
    <t xml:space="preserve"> </t>
  </si>
  <si>
    <t>Residential Adjustment Factor</t>
  </si>
  <si>
    <t>x</t>
  </si>
  <si>
    <t xml:space="preserve">Adjustment Factor </t>
  </si>
  <si>
    <t>Residential Retail Revenue</t>
  </si>
  <si>
    <t>All Other Classes, Non-Fuel Retail Revenue</t>
  </si>
  <si>
    <t>All Other Adjustment Factor</t>
  </si>
  <si>
    <t>Kentucky Power Company</t>
  </si>
  <si>
    <t>Date</t>
  </si>
  <si>
    <t>Billed KWH</t>
  </si>
  <si>
    <t>Estimated KWH</t>
  </si>
  <si>
    <t>Unbilled KWH</t>
  </si>
  <si>
    <t>Billed FAC Revenues</t>
  </si>
  <si>
    <t>Total</t>
  </si>
  <si>
    <t>Rev Class 010 &amp; 020</t>
  </si>
  <si>
    <t>Other than Rev class 010 &amp; 020</t>
  </si>
  <si>
    <t>Reverse Prior Month Est Surcharge</t>
  </si>
  <si>
    <t>Reverse Prior Month Unb FAC  Surcharge</t>
  </si>
  <si>
    <t>Unbilled FAC Surcharge</t>
  </si>
  <si>
    <t>Next Month FAC + SS  Rate (Unbilled)</t>
  </si>
  <si>
    <t>Current Month FAC + SS  Rate Billed</t>
  </si>
  <si>
    <t>Estimated FAC + SS Surcharge</t>
  </si>
  <si>
    <t>Billed &amp; Accrued FAC + SS Surcharge</t>
  </si>
  <si>
    <t>Year Ended:</t>
  </si>
  <si>
    <t>*</t>
  </si>
  <si>
    <t>Base Annual Residential Allocation</t>
  </si>
  <si>
    <t>Base Annual All Other Allocation</t>
  </si>
  <si>
    <t>A.</t>
  </si>
  <si>
    <t>ADIT Balance</t>
  </si>
  <si>
    <t>Additions</t>
  </si>
  <si>
    <t>Month</t>
  </si>
  <si>
    <t>Monthly</t>
  </si>
  <si>
    <t>NRA (from A above)</t>
  </si>
  <si>
    <t>NOA (from A above)</t>
  </si>
  <si>
    <t>C.</t>
  </si>
  <si>
    <t>D.</t>
  </si>
  <si>
    <t>Page 1 of 2</t>
  </si>
  <si>
    <t>Page 2 of 2</t>
  </si>
  <si>
    <t>Big Sandy Decommissioning Rider</t>
  </si>
  <si>
    <t>Residential B.S.D.R. Adjustment Factor</t>
  </si>
  <si>
    <t>All Other Classes B.S.D.R. Adjustment Factor</t>
  </si>
  <si>
    <t>(1st Billing Cycle of October)</t>
  </si>
  <si>
    <t>June 30, 2025</t>
  </si>
  <si>
    <t>September 29, 2025</t>
  </si>
  <si>
    <t>Pre-Tax WACC</t>
  </si>
  <si>
    <t>Cost of Debt</t>
  </si>
  <si>
    <t>Input Field</t>
  </si>
  <si>
    <t>Monthly Rate</t>
  </si>
  <si>
    <t>Jurisdictional Factor</t>
  </si>
  <si>
    <t>Income Tax Rate</t>
  </si>
  <si>
    <t>Line No.</t>
  </si>
  <si>
    <t>Components Subject to WACC Beginning Balance</t>
  </si>
  <si>
    <t>CC</t>
  </si>
  <si>
    <t>Monthly Revenue
Dr./(Cr.)</t>
  </si>
  <si>
    <t>Change in Retirement Costs</t>
  </si>
  <si>
    <t>Retirement Costs Balance</t>
  </si>
  <si>
    <t>Monthly Change in ADIT on RA</t>
  </si>
  <si>
    <t>Components Subject to WACC Ending Balance</t>
  </si>
  <si>
    <t>Cost of Removal</t>
  </si>
  <si>
    <t>Asset Retirement Obligation Spent</t>
  </si>
  <si>
    <t>Unit 2 Operational &amp; Maintenance Expense</t>
  </si>
  <si>
    <t>4/30/2025</t>
  </si>
  <si>
    <t>Kentucky Power Revenue Detail</t>
  </si>
  <si>
    <t>Residential</t>
  </si>
  <si>
    <t>All Other (C&amp;I)</t>
  </si>
  <si>
    <t>Billed &amp; Accrued Revenue 12 Months Ended June 30, 2025</t>
  </si>
  <si>
    <t>Director, Regulatory Services</t>
  </si>
  <si>
    <t>s/ Tanner S. Wolffram</t>
  </si>
  <si>
    <t>TARIFF</t>
  </si>
  <si>
    <t>TARIFF DESC</t>
  </si>
  <si>
    <t>12 mo B&amp;A REVENUE</t>
  </si>
  <si>
    <t>12 Month Billed Revenue</t>
  </si>
  <si>
    <t>Accrued and Estimated By Tariff</t>
  </si>
  <si>
    <t>Billed BSRR</t>
  </si>
  <si>
    <t>Billed ES</t>
  </si>
  <si>
    <t>B&amp;A BSRR</t>
  </si>
  <si>
    <t>B&amp;A ES</t>
  </si>
  <si>
    <t>WITHOUT % of Rev Riders</t>
  </si>
  <si>
    <t>(1)</t>
  </si>
  <si>
    <t>(2)</t>
  </si>
  <si>
    <t>(3)</t>
  </si>
  <si>
    <t xml:space="preserve">RSW-LMWH </t>
  </si>
  <si>
    <t xml:space="preserve">RSW-A    </t>
  </si>
  <si>
    <t xml:space="preserve">RSW-B    </t>
  </si>
  <si>
    <t xml:space="preserve">RSW-C    </t>
  </si>
  <si>
    <t xml:space="preserve">RS       </t>
  </si>
  <si>
    <t xml:space="preserve">RS EMP   </t>
  </si>
  <si>
    <t xml:space="preserve">RSW-RS   </t>
  </si>
  <si>
    <t>AORH-W ON</t>
  </si>
  <si>
    <t xml:space="preserve">RSW-ONPK </t>
  </si>
  <si>
    <t xml:space="preserve">RS LM-ON </t>
  </si>
  <si>
    <t xml:space="preserve">AORH-ON  </t>
  </si>
  <si>
    <t>RS-TOD-ON</t>
  </si>
  <si>
    <t>Res subtotal</t>
  </si>
  <si>
    <t>OL 175 MV</t>
  </si>
  <si>
    <t>OL 100 HP</t>
  </si>
  <si>
    <t>OL 400 MV</t>
  </si>
  <si>
    <t>OL 200 HP</t>
  </si>
  <si>
    <t>OL 400 HP</t>
  </si>
  <si>
    <t>OL175 MVP</t>
  </si>
  <si>
    <t>OL 250 HP</t>
  </si>
  <si>
    <t>OL 200HPF</t>
  </si>
  <si>
    <t>OL400 HPF</t>
  </si>
  <si>
    <t>OL 250 MH</t>
  </si>
  <si>
    <t>OL100 HPP</t>
  </si>
  <si>
    <t>OL 150 HP</t>
  </si>
  <si>
    <t>OL 400 MH</t>
  </si>
  <si>
    <t>OL 250HPP</t>
  </si>
  <si>
    <t>OL150 HPP</t>
  </si>
  <si>
    <t>OL 400HPP</t>
  </si>
  <si>
    <t>OL 250MON</t>
  </si>
  <si>
    <t>OL 1000MH</t>
  </si>
  <si>
    <t>OL 400MON</t>
  </si>
  <si>
    <t>55W LEDOL</t>
  </si>
  <si>
    <t>100WLEDOL</t>
  </si>
  <si>
    <t>175WLEDOL</t>
  </si>
  <si>
    <t>300WLEDOL</t>
  </si>
  <si>
    <t>64W LEDOL</t>
  </si>
  <si>
    <t>146WLEDOL</t>
  </si>
  <si>
    <t>297WLEDOL</t>
  </si>
  <si>
    <t xml:space="preserve">GS-MTRD  </t>
  </si>
  <si>
    <t xml:space="preserve">GS SEC   </t>
  </si>
  <si>
    <t xml:space="preserve">GS-UMR   </t>
  </si>
  <si>
    <t xml:space="preserve">GS - AF  </t>
  </si>
  <si>
    <t xml:space="preserve">GS PRI   </t>
  </si>
  <si>
    <t xml:space="preserve">GSCC PRI </t>
  </si>
  <si>
    <t xml:space="preserve">GS LM ON </t>
  </si>
  <si>
    <t>GS LM TOD</t>
  </si>
  <si>
    <t>EXP GSTOD</t>
  </si>
  <si>
    <t xml:space="preserve">GS-TOD   </t>
  </si>
  <si>
    <t xml:space="preserve">GSCC SUB </t>
  </si>
  <si>
    <t xml:space="preserve">LGS SEC  </t>
  </si>
  <si>
    <t>LGS M SEC</t>
  </si>
  <si>
    <t xml:space="preserve">LGS PRI  </t>
  </si>
  <si>
    <t>LGS M PRI</t>
  </si>
  <si>
    <t xml:space="preserve">LGS SUB  </t>
  </si>
  <si>
    <t>LGS-LM-TD</t>
  </si>
  <si>
    <t>LGSSECTOD</t>
  </si>
  <si>
    <t>LGSPRITOD</t>
  </si>
  <si>
    <t xml:space="preserve">PS SEC   </t>
  </si>
  <si>
    <t xml:space="preserve">PS PRI   </t>
  </si>
  <si>
    <t>CS-IRP PR</t>
  </si>
  <si>
    <t>CS-IRP ST</t>
  </si>
  <si>
    <t>CS-IRP TR</t>
  </si>
  <si>
    <t xml:space="preserve">CS-IRP   </t>
  </si>
  <si>
    <t xml:space="preserve">IGS SEC  </t>
  </si>
  <si>
    <t xml:space="preserve">IGS PRI  </t>
  </si>
  <si>
    <t xml:space="preserve">IGS SUB  </t>
  </si>
  <si>
    <t xml:space="preserve">IGS      </t>
  </si>
  <si>
    <t xml:space="preserve">SL       </t>
  </si>
  <si>
    <t xml:space="preserve">MW       </t>
  </si>
  <si>
    <t>All Other Subtotal</t>
  </si>
  <si>
    <t>Source</t>
  </si>
  <si>
    <t>MCSR0162_12MOSBA
Tariff Summary</t>
  </si>
  <si>
    <t>MCSR0162_12MOS
Tariff Summary</t>
  </si>
  <si>
    <t>calc</t>
  </si>
  <si>
    <t>Cognos Query</t>
  </si>
  <si>
    <t>Check total</t>
  </si>
  <si>
    <t>KPCo 12 Months Ended June 2025</t>
  </si>
  <si>
    <t xml:space="preserve">LGS TRAN </t>
  </si>
  <si>
    <t>Billed SSR</t>
  </si>
  <si>
    <t>B&amp;A Revenue</t>
  </si>
  <si>
    <t>B&amp;A SSR</t>
  </si>
  <si>
    <t>SW31</t>
  </si>
  <si>
    <t>SV30</t>
  </si>
  <si>
    <t>SA20</t>
  </si>
  <si>
    <t>Billed and Accrued Tariff Summary</t>
  </si>
  <si>
    <t>Tariff Code</t>
  </si>
  <si>
    <t>JUL</t>
  </si>
  <si>
    <t>AUG</t>
  </si>
  <si>
    <t>SEP</t>
  </si>
  <si>
    <t>OCT</t>
  </si>
  <si>
    <t>NOV</t>
  </si>
  <si>
    <t>DEC</t>
  </si>
  <si>
    <t>JAN</t>
  </si>
  <si>
    <t>FEB</t>
  </si>
  <si>
    <t>MAR</t>
  </si>
  <si>
    <t>APR</t>
  </si>
  <si>
    <t>MAY</t>
  </si>
  <si>
    <t>JUN</t>
  </si>
  <si>
    <t>12MOTotal</t>
  </si>
  <si>
    <t>Desc</t>
  </si>
  <si>
    <t>MCSR0162</t>
  </si>
  <si>
    <t>Total from MACSS</t>
  </si>
  <si>
    <t>Check</t>
  </si>
  <si>
    <t>Non Residential kWh</t>
  </si>
  <si>
    <t>Cost of Removal Activity by Cost Component</t>
  </si>
  <si>
    <t>Line</t>
  </si>
  <si>
    <t>Cost Component</t>
  </si>
  <si>
    <t>Description</t>
  </si>
  <si>
    <t>Grand Total</t>
  </si>
  <si>
    <t>Asset Retirement Obligation Spend Activity by Cost Component</t>
  </si>
  <si>
    <t>Work Performed</t>
  </si>
  <si>
    <t>Desciption</t>
  </si>
  <si>
    <t>Asbestos Removal</t>
  </si>
  <si>
    <t>Asbestos Removal Total</t>
  </si>
  <si>
    <t>Bottom Ash Pond Closure</t>
  </si>
  <si>
    <t>Bottom Ash Pond Closure Total</t>
  </si>
  <si>
    <t>Fly Ash Pond Closure</t>
  </si>
  <si>
    <t>210    Contract Labor (General)</t>
  </si>
  <si>
    <t>262    Legal Services And Expenses</t>
  </si>
  <si>
    <t>290    Other Outside Services General</t>
  </si>
  <si>
    <t>396    Material w/Fixed % Stores Load</t>
  </si>
  <si>
    <t>780    AEPSC Bill</t>
  </si>
  <si>
    <t>933    Postage</t>
  </si>
  <si>
    <t>9AA    Accounts Payable Accruals</t>
  </si>
  <si>
    <t>9AB    Accts Payable Accrual Reversal</t>
  </si>
  <si>
    <t>Fly Ash Pond Closure Total</t>
  </si>
  <si>
    <t>Kentucky Power currently estimates that it will incur the costs detailed below during the period July 2025 through June 2026.  The Company's review and possible modification of these current plans is ongoing and actual costs may vary from the Company's current estimates as a result of changes in project schedules and scope.</t>
  </si>
  <si>
    <t>Cost of Removal Activity</t>
  </si>
  <si>
    <t>Anticipate minor work with minimal expenses.</t>
  </si>
  <si>
    <t>ARO Activity</t>
  </si>
  <si>
    <t>Big Sandy Unit 2 O&amp;M Expense</t>
  </si>
  <si>
    <t>Anticipate minor work with minimal expense.</t>
  </si>
  <si>
    <t>O&amp;M Activity by Cost Component</t>
  </si>
  <si>
    <t>Big Sandy Fly Ash Pond Asset Retirement Obligation - $161,100 spend in Forecast July '25 through June '26</t>
  </si>
  <si>
    <t>Big Sandy U2 Asbestos - no spend in Forecast for July '25 through June '26</t>
  </si>
  <si>
    <t>Non-Residential kWh and Fuel Calcs</t>
  </si>
  <si>
    <t>Non-Residential</t>
  </si>
  <si>
    <t>B&amp;A kWh</t>
  </si>
  <si>
    <t>Base Fuel Rate</t>
  </si>
  <si>
    <t>Fuel Clause Rate</t>
  </si>
  <si>
    <t>Total Fuel Revenue</t>
  </si>
  <si>
    <t>August</t>
  </si>
  <si>
    <t>September</t>
  </si>
  <si>
    <t>October</t>
  </si>
  <si>
    <t>November</t>
  </si>
  <si>
    <t>December</t>
  </si>
  <si>
    <t>January</t>
  </si>
  <si>
    <t>February</t>
  </si>
  <si>
    <t>March</t>
  </si>
  <si>
    <t>April</t>
  </si>
  <si>
    <t>May</t>
  </si>
  <si>
    <t>Total Non Residential Fuel Revenue</t>
  </si>
  <si>
    <t>July '24</t>
  </si>
  <si>
    <t>June '25</t>
  </si>
  <si>
    <t>780</t>
  </si>
  <si>
    <t>Twelve Months Ended June 30, 2025</t>
  </si>
  <si>
    <r>
      <rPr>
        <b/>
        <sz val="10"/>
        <rFont val="Times New Roman"/>
        <family val="1"/>
      </rPr>
      <t>Billed &amp; Accrued Revenue</t>
    </r>
    <r>
      <rPr>
        <sz val="10"/>
        <rFont val="Times New Roman"/>
        <family val="1"/>
      </rPr>
      <t xml:space="preserve">
Excludes Environmental Surcharge and Big Sandy Decommissioning Rider 
</t>
    </r>
    <r>
      <rPr>
        <i/>
        <sz val="10"/>
        <color rgb="FFFF0000"/>
        <rFont val="Times New Roman"/>
        <family val="1"/>
      </rPr>
      <t>Includes Fuel</t>
    </r>
  </si>
  <si>
    <r>
      <rPr>
        <b/>
        <sz val="10"/>
        <rFont val="Times New Roman"/>
        <family val="1"/>
      </rPr>
      <t>Billed &amp; Accrued Revenue</t>
    </r>
    <r>
      <rPr>
        <sz val="10"/>
        <rFont val="Times New Roman"/>
        <family val="1"/>
      </rPr>
      <t xml:space="preserve">
Excludes Environmental Surcharge and Big Sandy Decommissioning Rider 
</t>
    </r>
    <r>
      <rPr>
        <i/>
        <sz val="10"/>
        <color rgb="FFFF0000"/>
        <rFont val="Times New Roman"/>
        <family val="1"/>
      </rPr>
      <t>Excludes Fuel</t>
    </r>
  </si>
  <si>
    <t>* Fuel Adjustment Clause rate for March 2025 prorated due to new base fuel effective with January expense month.</t>
  </si>
  <si>
    <t>August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</si>
</sst>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00000_);\(#,##0.00000\)"/>
    <numFmt numFmtId="165" formatCode="&quot;$&quot;#,##0"/>
    <numFmt numFmtId="166" formatCode="[$-409]mmmm\ d\,\ yyyy;@"/>
    <numFmt numFmtId="167" formatCode="_(* #,##0_);_(* \(#,##0\);_(* &quot;-&quot;??_);_(@_)"/>
    <numFmt numFmtId="168" formatCode="_(&quot;$&quot;* #,##0_);_(&quot;$&quot;* \(#,##0\);_(&quot;$&quot;* &quot;-&quot;??_);_(@_)"/>
    <numFmt numFmtId="169" formatCode="0.0000%"/>
    <numFmt numFmtId="170" formatCode="_(&quot;$&quot;* #,##0.0000000_);_(&quot;$&quot;* \(#,##0.0000000\);_(&quot;$&quot;* &quot;-&quot;??_);_(@_)"/>
    <numFmt numFmtId="171" formatCode="[$-409]mmmm\-yy;@"/>
    <numFmt numFmtId="172" formatCode="_(* #,##0.0_);_(* \(#,##0.0\);&quot;&quot;;_(@_)"/>
    <numFmt numFmtId="173" formatCode="[Blue]#,##0,_);[Red]\(#,##0,\)"/>
    <numFmt numFmtId="174" formatCode="0.00000"/>
  </numFmts>
  <fonts count="88">
    <font>
      <sz val="10"/>
      <name val="Arial"/>
    </font>
    <font>
      <sz val="11"/>
      <color theme="1"/>
      <name val="Calibri"/>
      <family val="2"/>
      <scheme val="minor"/>
    </font>
    <font>
      <sz val="10"/>
      <name val="Arial"/>
      <family val="2"/>
    </font>
    <font>
      <sz val="10"/>
      <name val="Times New Roman"/>
      <family val="1"/>
    </font>
    <font>
      <b/>
      <sz val="10"/>
      <name val="Times New Roman"/>
      <family val="1"/>
    </font>
    <font>
      <b/>
      <sz val="10"/>
      <color indexed="48"/>
      <name val="Times New Roman"/>
      <family val="1"/>
    </font>
    <font>
      <i/>
      <sz val="9"/>
      <name val="Times New Roman"/>
      <family val="1"/>
    </font>
    <font>
      <sz val="10"/>
      <name val="Arial"/>
      <family val="2"/>
    </font>
    <font>
      <b/>
      <sz val="10"/>
      <name val="Arial"/>
      <family val="2"/>
    </font>
    <font>
      <sz val="10"/>
      <name val="MS Sans Serif"/>
      <family val="2"/>
    </font>
    <font>
      <sz val="10"/>
      <name val="Arial"/>
      <family val="2"/>
    </font>
    <font>
      <sz val="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0"/>
      <color indexed="8"/>
      <name val="Tahoma"/>
      <family val="2"/>
    </font>
    <font>
      <sz val="10"/>
      <color indexed="9"/>
      <name val="Arial"/>
      <family val="2"/>
    </font>
    <font>
      <sz val="10"/>
      <color indexed="9"/>
      <name val="Tahoma"/>
      <family val="2"/>
    </font>
    <font>
      <sz val="10"/>
      <color indexed="20"/>
      <name val="Arial"/>
      <family val="2"/>
    </font>
    <font>
      <sz val="10"/>
      <color indexed="20"/>
      <name val="Tahoma"/>
      <family val="2"/>
    </font>
    <font>
      <b/>
      <sz val="10"/>
      <color indexed="52"/>
      <name val="Arial"/>
      <family val="2"/>
    </font>
    <font>
      <b/>
      <sz val="10"/>
      <color indexed="52"/>
      <name val="Tahoma"/>
      <family val="2"/>
    </font>
    <font>
      <b/>
      <sz val="10"/>
      <color indexed="9"/>
      <name val="Arial"/>
      <family val="2"/>
    </font>
    <font>
      <b/>
      <sz val="10"/>
      <color indexed="9"/>
      <name val="Tahoma"/>
      <family val="2"/>
    </font>
    <font>
      <b/>
      <sz val="10"/>
      <name val="Arial Unicode MS"/>
      <family val="2"/>
    </font>
    <font>
      <sz val="10"/>
      <name val="Arial Unicode MS"/>
      <family val="2"/>
    </font>
    <font>
      <i/>
      <sz val="10"/>
      <color indexed="23"/>
      <name val="Arial"/>
      <family val="2"/>
    </font>
    <font>
      <i/>
      <sz val="10"/>
      <color indexed="23"/>
      <name val="Tahoma"/>
      <family val="2"/>
    </font>
    <font>
      <sz val="10"/>
      <color indexed="17"/>
      <name val="Arial"/>
      <family val="2"/>
    </font>
    <font>
      <sz val="10"/>
      <color indexed="17"/>
      <name val="Tahoma"/>
      <family val="2"/>
    </font>
    <font>
      <b/>
      <sz val="15"/>
      <color indexed="62"/>
      <name val="Calibri"/>
      <family val="2"/>
    </font>
    <font>
      <b/>
      <sz val="15"/>
      <color indexed="62"/>
      <name val="Arial"/>
      <family val="2"/>
    </font>
    <font>
      <b/>
      <sz val="15"/>
      <color indexed="56"/>
      <name val="Tahoma"/>
      <family val="2"/>
    </font>
    <font>
      <b/>
      <sz val="15"/>
      <color indexed="56"/>
      <name val="Arial"/>
      <family val="2"/>
    </font>
    <font>
      <b/>
      <sz val="13"/>
      <color indexed="62"/>
      <name val="Calibri"/>
      <family val="2"/>
    </font>
    <font>
      <b/>
      <sz val="13"/>
      <color indexed="62"/>
      <name val="Arial"/>
      <family val="2"/>
    </font>
    <font>
      <b/>
      <sz val="13"/>
      <color indexed="56"/>
      <name val="Tahoma"/>
      <family val="2"/>
    </font>
    <font>
      <b/>
      <sz val="13"/>
      <color indexed="56"/>
      <name val="Arial"/>
      <family val="2"/>
    </font>
    <font>
      <b/>
      <sz val="11"/>
      <color indexed="62"/>
      <name val="Calibri"/>
      <family val="2"/>
    </font>
    <font>
      <b/>
      <sz val="11"/>
      <color indexed="62"/>
      <name val="Arial"/>
      <family val="2"/>
    </font>
    <font>
      <b/>
      <sz val="11"/>
      <color indexed="56"/>
      <name val="Tahoma"/>
      <family val="2"/>
    </font>
    <font>
      <b/>
      <sz val="11"/>
      <color indexed="56"/>
      <name val="Arial"/>
      <family val="2"/>
    </font>
    <font>
      <sz val="10"/>
      <color indexed="62"/>
      <name val="Arial"/>
      <family val="2"/>
    </font>
    <font>
      <sz val="10"/>
      <color indexed="62"/>
      <name val="Tahoma"/>
      <family val="2"/>
    </font>
    <font>
      <b/>
      <sz val="12"/>
      <color indexed="12"/>
      <name val="Arial"/>
      <family val="2"/>
    </font>
    <font>
      <sz val="10"/>
      <color indexed="52"/>
      <name val="Arial"/>
      <family val="2"/>
    </font>
    <font>
      <sz val="10"/>
      <color indexed="52"/>
      <name val="Tahoma"/>
      <family val="2"/>
    </font>
    <font>
      <sz val="10"/>
      <color indexed="60"/>
      <name val="Arial"/>
      <family val="2"/>
    </font>
    <font>
      <sz val="10"/>
      <color indexed="60"/>
      <name val="Tahoma"/>
      <family val="2"/>
    </font>
    <font>
      <sz val="12"/>
      <name val="Arial MT"/>
    </font>
    <font>
      <sz val="10"/>
      <color indexed="64"/>
      <name val="Arial"/>
      <family val="2"/>
    </font>
    <font>
      <sz val="8"/>
      <color indexed="48"/>
      <name val="Arial"/>
      <family val="2"/>
    </font>
    <font>
      <b/>
      <sz val="10"/>
      <color indexed="63"/>
      <name val="Arial"/>
      <family val="2"/>
    </font>
    <font>
      <b/>
      <sz val="10"/>
      <color indexed="63"/>
      <name val="Tahoma"/>
      <family val="2"/>
    </font>
    <font>
      <b/>
      <sz val="10"/>
      <name val="MS Sans Serif"/>
      <family val="2"/>
    </font>
    <font>
      <b/>
      <sz val="18"/>
      <color indexed="62"/>
      <name val="Cambria"/>
      <family val="2"/>
    </font>
    <font>
      <b/>
      <sz val="10"/>
      <color indexed="8"/>
      <name val="Arial"/>
      <family val="2"/>
    </font>
    <font>
      <b/>
      <sz val="10"/>
      <color indexed="8"/>
      <name val="Tahoma"/>
      <family val="2"/>
    </font>
    <font>
      <sz val="10"/>
      <color indexed="10"/>
      <name val="Arial"/>
      <family val="2"/>
    </font>
    <font>
      <sz val="10"/>
      <color indexed="10"/>
      <name val="Tahoma"/>
      <family val="2"/>
    </font>
    <font>
      <sz val="11"/>
      <color theme="1"/>
      <name val="Calibri"/>
      <family val="2"/>
      <scheme val="minor"/>
    </font>
    <font>
      <sz val="10"/>
      <color theme="1"/>
      <name val="Arial"/>
      <family val="2"/>
    </font>
    <font>
      <sz val="10"/>
      <name val="Arial Unicode MS"/>
    </font>
    <font>
      <b/>
      <sz val="10"/>
      <color theme="1"/>
      <name val="Times New Roman"/>
      <family val="1"/>
    </font>
    <font>
      <sz val="10"/>
      <color theme="1"/>
      <name val="Times New Roman"/>
      <family val="1"/>
    </font>
    <font>
      <i/>
      <sz val="10"/>
      <name val="Arial"/>
      <family val="2"/>
    </font>
    <font>
      <b/>
      <sz val="12"/>
      <name val="Arial"/>
      <family val="2"/>
    </font>
    <font>
      <b/>
      <u/>
      <sz val="10"/>
      <name val="Times New Roman"/>
      <family val="1"/>
    </font>
    <font>
      <b/>
      <sz val="12"/>
      <name val="Times New Roman"/>
      <family val="1"/>
    </font>
    <font>
      <sz val="11"/>
      <color theme="1"/>
      <name val="Times New Roman"/>
      <family val="1"/>
    </font>
    <font>
      <i/>
      <sz val="10"/>
      <color rgb="FFFF0000"/>
      <name val="Times New Roman"/>
      <family val="1"/>
    </font>
  </fonts>
  <fills count="31">
    <fill>
      <patternFill patternType="none"/>
    </fill>
    <fill>
      <patternFill patternType="gray125"/>
    </fill>
    <fill>
      <patternFill patternType="solid">
        <fgColor indexed="31"/>
      </patternFill>
    </fill>
    <fill>
      <patternFill patternType="solid">
        <fgColor indexed="22"/>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3"/>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14"/>
      </patternFill>
    </fill>
    <fill>
      <patternFill patternType="solid">
        <fgColor indexed="55"/>
      </patternFill>
    </fill>
    <fill>
      <patternFill patternType="mediumGray">
        <fgColor indexed="22"/>
      </patternFill>
    </fill>
    <fill>
      <patternFill patternType="solid">
        <fgColor theme="0" tint="-0.499984740745262"/>
        <bgColor indexed="64"/>
      </patternFill>
    </fill>
    <fill>
      <patternFill patternType="solid">
        <fgColor theme="6" tint="0.79998168889431442"/>
        <bgColor indexed="64"/>
      </patternFill>
    </fill>
    <fill>
      <patternFill patternType="solid">
        <fgColor theme="4" tint="0.79998168889431442"/>
        <bgColor theme="4" tint="0.79998168889431442"/>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3"/>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4" tint="0.39997558519241921"/>
      </bottom>
      <diagonal/>
    </border>
    <border>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thin">
        <color theme="4"/>
      </bottom>
      <diagonal/>
    </border>
    <border>
      <left style="thin">
        <color indexed="64"/>
      </left>
      <right style="thin">
        <color indexed="64"/>
      </right>
      <top style="thin">
        <color indexed="64"/>
      </top>
      <bottom/>
      <diagonal/>
    </border>
  </borders>
  <cellStyleXfs count="978">
    <xf numFmtId="0" fontId="0" fillId="0" borderId="0"/>
    <xf numFmtId="0" fontId="14" fillId="3" borderId="0" applyNumberFormat="0" applyBorder="0" applyAlignment="0" applyProtection="0"/>
    <xf numFmtId="0" fontId="14"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2" fillId="2" borderId="0" applyNumberFormat="0" applyBorder="0" applyAlignment="0" applyProtection="0"/>
    <xf numFmtId="0" fontId="31"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2"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2" fillId="5" borderId="0" applyNumberFormat="0" applyBorder="0" applyAlignment="0" applyProtection="0"/>
    <xf numFmtId="0" fontId="31" fillId="5" borderId="0" applyNumberFormat="0" applyBorder="0" applyAlignment="0" applyProtection="0"/>
    <xf numFmtId="0" fontId="14" fillId="5"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2" fillId="7" borderId="0" applyNumberFormat="0" applyBorder="0" applyAlignment="0" applyProtection="0"/>
    <xf numFmtId="0" fontId="31"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2"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2" fillId="9"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2" fillId="10" borderId="0" applyNumberFormat="0" applyBorder="0" applyAlignment="0" applyProtection="0"/>
    <xf numFmtId="0" fontId="31" fillId="10"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2" fillId="12"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2" fillId="13" borderId="0" applyNumberFormat="0" applyBorder="0" applyAlignment="0" applyProtection="0"/>
    <xf numFmtId="0" fontId="31" fillId="13" borderId="0" applyNumberFormat="0" applyBorder="0" applyAlignment="0" applyProtection="0"/>
    <xf numFmtId="0" fontId="14" fillId="1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2" fillId="7" borderId="0" applyNumberFormat="0" applyBorder="0" applyAlignment="0" applyProtection="0"/>
    <xf numFmtId="0" fontId="31" fillId="7"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2" fillId="10"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2" fillId="15" borderId="0" applyNumberFormat="0" applyBorder="0" applyAlignment="0" applyProtection="0"/>
    <xf numFmtId="0" fontId="31" fillId="15" borderId="0" applyNumberFormat="0" applyBorder="0" applyAlignment="0" applyProtection="0"/>
    <xf numFmtId="0" fontId="14" fillId="15" borderId="0" applyNumberFormat="0" applyBorder="0" applyAlignment="0" applyProtection="0"/>
    <xf numFmtId="0" fontId="15"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4" fillId="16" borderId="0" applyNumberFormat="0" applyBorder="0" applyAlignment="0" applyProtection="0"/>
    <xf numFmtId="0" fontId="33"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4" fillId="12" borderId="0" applyNumberFormat="0" applyBorder="0" applyAlignment="0" applyProtection="0"/>
    <xf numFmtId="0" fontId="15"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4" fillId="13" borderId="0" applyNumberFormat="0" applyBorder="0" applyAlignment="0" applyProtection="0"/>
    <xf numFmtId="0" fontId="33" fillId="13" borderId="0" applyNumberFormat="0" applyBorder="0" applyAlignment="0" applyProtection="0"/>
    <xf numFmtId="0" fontId="15" fillId="13" borderId="0" applyNumberFormat="0" applyBorder="0" applyAlignment="0" applyProtection="0"/>
    <xf numFmtId="0" fontId="15"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4" fillId="18" borderId="0" applyNumberFormat="0" applyBorder="0" applyAlignment="0" applyProtection="0"/>
    <xf numFmtId="0" fontId="33" fillId="18" borderId="0" applyNumberFormat="0" applyBorder="0" applyAlignment="0" applyProtection="0"/>
    <xf numFmtId="0" fontId="15" fillId="18" borderId="0" applyNumberFormat="0" applyBorder="0" applyAlignment="0" applyProtection="0"/>
    <xf numFmtId="0" fontId="15"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4" fillId="17" borderId="0" applyNumberFormat="0" applyBorder="0" applyAlignment="0" applyProtection="0"/>
    <xf numFmtId="0" fontId="15"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4" fillId="19" borderId="0" applyNumberFormat="0" applyBorder="0" applyAlignment="0" applyProtection="0"/>
    <xf numFmtId="0" fontId="33" fillId="19" borderId="0" applyNumberFormat="0" applyBorder="0" applyAlignment="0" applyProtection="0"/>
    <xf numFmtId="0" fontId="15" fillId="19" borderId="0" applyNumberFormat="0" applyBorder="0" applyAlignment="0" applyProtection="0"/>
    <xf numFmtId="0" fontId="15"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4" fillId="20" borderId="0" applyNumberFormat="0" applyBorder="0" applyAlignment="0" applyProtection="0"/>
    <xf numFmtId="0" fontId="33"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4" fillId="21" borderId="0" applyNumberFormat="0" applyBorder="0" applyAlignment="0" applyProtection="0"/>
    <xf numFmtId="0" fontId="15"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4" fillId="22" borderId="0" applyNumberFormat="0" applyBorder="0" applyAlignment="0" applyProtection="0"/>
    <xf numFmtId="0" fontId="15"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4" fillId="18" borderId="0" applyNumberFormat="0" applyBorder="0" applyAlignment="0" applyProtection="0"/>
    <xf numFmtId="0" fontId="33" fillId="18" borderId="0" applyNumberFormat="0" applyBorder="0" applyAlignment="0" applyProtection="0"/>
    <xf numFmtId="0" fontId="15" fillId="18" borderId="0" applyNumberFormat="0" applyBorder="0" applyAlignment="0" applyProtection="0"/>
    <xf numFmtId="0" fontId="15"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4" fillId="17" borderId="0" applyNumberFormat="0" applyBorder="0" applyAlignment="0" applyProtection="0"/>
    <xf numFmtId="0" fontId="15"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4" fillId="24" borderId="0" applyNumberFormat="0" applyBorder="0" applyAlignment="0" applyProtection="0"/>
    <xf numFmtId="0" fontId="16"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6" fillId="4" borderId="0" applyNumberFormat="0" applyBorder="0" applyAlignment="0" applyProtection="0"/>
    <xf numFmtId="0" fontId="35" fillId="4" borderId="0" applyNumberFormat="0" applyBorder="0" applyAlignment="0" applyProtection="0"/>
    <xf numFmtId="0" fontId="16" fillId="4" borderId="0" applyNumberFormat="0" applyBorder="0" applyAlignment="0" applyProtection="0"/>
    <xf numFmtId="0" fontId="17" fillId="3" borderId="1" applyNumberFormat="0" applyAlignment="0" applyProtection="0"/>
    <xf numFmtId="0" fontId="37" fillId="3" borderId="1" applyNumberFormat="0" applyAlignment="0" applyProtection="0"/>
    <xf numFmtId="0" fontId="37" fillId="3" borderId="1" applyNumberFormat="0" applyAlignment="0" applyProtection="0"/>
    <xf numFmtId="0" fontId="37" fillId="3" borderId="1" applyNumberFormat="0" applyAlignment="0" applyProtection="0"/>
    <xf numFmtId="0" fontId="38" fillId="3" borderId="1" applyNumberFormat="0" applyAlignment="0" applyProtection="0"/>
    <xf numFmtId="0" fontId="18" fillId="11" borderId="2" applyNumberFormat="0" applyAlignment="0" applyProtection="0"/>
    <xf numFmtId="0" fontId="39" fillId="11" borderId="2" applyNumberFormat="0" applyAlignment="0" applyProtection="0"/>
    <xf numFmtId="0" fontId="39" fillId="11" borderId="2" applyNumberFormat="0" applyAlignment="0" applyProtection="0"/>
    <xf numFmtId="0" fontId="39" fillId="11" borderId="2" applyNumberFormat="0" applyAlignment="0" applyProtection="0"/>
    <xf numFmtId="0" fontId="40" fillId="26" borderId="2" applyNumberFormat="0" applyAlignment="0" applyProtection="0"/>
    <xf numFmtId="0" fontId="39" fillId="26" borderId="2" applyNumberFormat="0" applyAlignment="0" applyProtection="0"/>
    <xf numFmtId="0" fontId="18" fillId="26" borderId="2" applyNumberFormat="0" applyAlignment="0" applyProtection="0"/>
    <xf numFmtId="43" fontId="2"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40" fontId="9" fillId="0" borderId="0" applyFont="0" applyFill="0" applyBorder="0" applyAlignment="0" applyProtection="0"/>
    <xf numFmtId="43" fontId="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0" fontId="9" fillId="0" borderId="0" applyFont="0" applyFill="0" applyBorder="0" applyAlignment="0" applyProtection="0"/>
    <xf numFmtId="43" fontId="7" fillId="0" borderId="0" applyFont="0" applyFill="0" applyBorder="0" applyAlignment="0" applyProtection="0"/>
    <xf numFmtId="40" fontId="9" fillId="0" borderId="0" applyFont="0" applyFill="0" applyBorder="0" applyAlignment="0" applyProtection="0"/>
    <xf numFmtId="43" fontId="7" fillId="0" borderId="0" applyFont="0" applyFill="0" applyBorder="0" applyAlignment="0" applyProtection="0"/>
    <xf numFmtId="40" fontId="9" fillId="0" borderId="0" applyFont="0" applyFill="0" applyBorder="0" applyAlignment="0" applyProtection="0"/>
    <xf numFmtId="40" fontId="9" fillId="0" borderId="0" applyFont="0" applyFill="0" applyBorder="0" applyAlignment="0" applyProtection="0"/>
    <xf numFmtId="43" fontId="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44" fontId="2"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7"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44" fontId="7" fillId="0" borderId="0" applyFont="0" applyFill="0" applyBorder="0" applyAlignment="0" applyProtection="0"/>
    <xf numFmtId="44" fontId="4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8" fontId="9" fillId="0" borderId="0" applyFont="0" applyFill="0" applyBorder="0" applyAlignment="0" applyProtection="0"/>
    <xf numFmtId="8" fontId="9" fillId="0" borderId="0" applyFont="0" applyFill="0" applyBorder="0" applyAlignment="0" applyProtection="0"/>
    <xf numFmtId="44" fontId="7" fillId="0" borderId="0" applyFont="0" applyFill="0" applyBorder="0" applyAlignment="0" applyProtection="0"/>
    <xf numFmtId="0" fontId="19"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20" fillId="5"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6" fillId="5" borderId="0" applyNumberFormat="0" applyBorder="0" applyAlignment="0" applyProtection="0"/>
    <xf numFmtId="0" fontId="47" fillId="0" borderId="4"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49" fillId="0" borderId="3" applyNumberFormat="0" applyFill="0" applyAlignment="0" applyProtection="0"/>
    <xf numFmtId="0" fontId="50" fillId="0" borderId="3" applyNumberFormat="0" applyFill="0" applyAlignment="0" applyProtection="0"/>
    <xf numFmtId="0" fontId="21" fillId="0" borderId="3" applyNumberFormat="0" applyFill="0" applyAlignment="0" applyProtection="0"/>
    <xf numFmtId="0" fontId="51"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3" fillId="0" borderId="5" applyNumberFormat="0" applyFill="0" applyAlignment="0" applyProtection="0"/>
    <xf numFmtId="0" fontId="54" fillId="0" borderId="5" applyNumberFormat="0" applyFill="0" applyAlignment="0" applyProtection="0"/>
    <xf numFmtId="0" fontId="22" fillId="0" borderId="5" applyNumberFormat="0" applyFill="0" applyAlignment="0" applyProtection="0"/>
    <xf numFmtId="0" fontId="55"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7" fillId="0" borderId="7" applyNumberFormat="0" applyFill="0" applyAlignment="0" applyProtection="0"/>
    <xf numFmtId="0" fontId="58" fillId="0" borderId="7" applyNumberFormat="0" applyFill="0" applyAlignment="0" applyProtection="0"/>
    <xf numFmtId="0" fontId="23" fillId="0" borderId="7"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23" fillId="0" borderId="0" applyNumberFormat="0" applyFill="0" applyBorder="0" applyAlignment="0" applyProtection="0"/>
    <xf numFmtId="0" fontId="24" fillId="9" borderId="1" applyNumberFormat="0" applyAlignment="0" applyProtection="0"/>
    <xf numFmtId="0" fontId="59" fillId="9" borderId="1" applyNumberFormat="0" applyAlignment="0" applyProtection="0"/>
    <xf numFmtId="0" fontId="59" fillId="9" borderId="1" applyNumberFormat="0" applyAlignment="0" applyProtection="0"/>
    <xf numFmtId="0" fontId="59" fillId="9" borderId="1" applyNumberFormat="0" applyAlignment="0" applyProtection="0"/>
    <xf numFmtId="0" fontId="60" fillId="9" borderId="1" applyNumberFormat="0" applyAlignment="0" applyProtection="0"/>
    <xf numFmtId="41" fontId="61" fillId="0" borderId="0">
      <alignment horizontal="left"/>
    </xf>
    <xf numFmtId="0" fontId="25" fillId="0" borderId="9" applyNumberFormat="0" applyFill="0" applyAlignment="0" applyProtection="0"/>
    <xf numFmtId="0" fontId="62" fillId="0" borderId="9" applyNumberFormat="0" applyFill="0" applyAlignment="0" applyProtection="0"/>
    <xf numFmtId="0" fontId="62" fillId="0" borderId="9" applyNumberFormat="0" applyFill="0" applyAlignment="0" applyProtection="0"/>
    <xf numFmtId="0" fontId="62" fillId="0" borderId="9" applyNumberFormat="0" applyFill="0" applyAlignment="0" applyProtection="0"/>
    <xf numFmtId="0" fontId="63" fillId="0" borderId="9" applyNumberFormat="0" applyFill="0" applyAlignment="0" applyProtection="0"/>
    <xf numFmtId="0" fontId="26" fillId="14" borderId="0" applyNumberFormat="0" applyBorder="0" applyAlignment="0" applyProtection="0"/>
    <xf numFmtId="0" fontId="64" fillId="14" borderId="0" applyNumberFormat="0" applyBorder="0" applyAlignment="0" applyProtection="0"/>
    <xf numFmtId="0" fontId="64" fillId="14" borderId="0" applyNumberFormat="0" applyBorder="0" applyAlignment="0" applyProtection="0"/>
    <xf numFmtId="0" fontId="64" fillId="14" borderId="0" applyNumberFormat="0" applyBorder="0" applyAlignment="0" applyProtection="0"/>
    <xf numFmtId="0" fontId="65" fillId="14" borderId="0" applyNumberFormat="0" applyBorder="0" applyAlignment="0" applyProtection="0"/>
    <xf numFmtId="0" fontId="78" fillId="0" borderId="0"/>
    <xf numFmtId="0" fontId="42" fillId="0" borderId="0"/>
    <xf numFmtId="37" fontId="66" fillId="0" borderId="0"/>
    <xf numFmtId="0" fontId="66" fillId="0" borderId="0"/>
    <xf numFmtId="0" fontId="9"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38" fontId="7" fillId="0" borderId="0"/>
    <xf numFmtId="38" fontId="7" fillId="0" borderId="0"/>
    <xf numFmtId="38" fontId="7" fillId="0" borderId="0"/>
    <xf numFmtId="38" fontId="7" fillId="0" borderId="0"/>
    <xf numFmtId="0" fontId="77" fillId="0" borderId="0"/>
    <xf numFmtId="0" fontId="77" fillId="0" borderId="0"/>
    <xf numFmtId="0" fontId="9" fillId="0" borderId="0"/>
    <xf numFmtId="0" fontId="7" fillId="0" borderId="0"/>
    <xf numFmtId="0" fontId="9" fillId="0" borderId="0"/>
    <xf numFmtId="0" fontId="9" fillId="0" borderId="0"/>
    <xf numFmtId="0" fontId="9" fillId="0" borderId="0"/>
    <xf numFmtId="38" fontId="7" fillId="0" borderId="0"/>
    <xf numFmtId="38" fontId="7" fillId="0" borderId="0"/>
    <xf numFmtId="38" fontId="7" fillId="0" borderId="0"/>
    <xf numFmtId="38" fontId="7" fillId="0" borderId="0"/>
    <xf numFmtId="38" fontId="7" fillId="0" borderId="0"/>
    <xf numFmtId="38" fontId="7" fillId="0" borderId="0"/>
    <xf numFmtId="38" fontId="7" fillId="0" borderId="0"/>
    <xf numFmtId="38" fontId="7" fillId="0" borderId="0"/>
    <xf numFmtId="38" fontId="7" fillId="0" borderId="0"/>
    <xf numFmtId="38" fontId="7" fillId="0" borderId="0"/>
    <xf numFmtId="0" fontId="7" fillId="0" borderId="0"/>
    <xf numFmtId="0" fontId="67" fillId="0" borderId="0"/>
    <xf numFmtId="0" fontId="67" fillId="0" borderId="0"/>
    <xf numFmtId="0" fontId="42" fillId="0" borderId="0"/>
    <xf numFmtId="0" fontId="9" fillId="0" borderId="0"/>
    <xf numFmtId="0" fontId="42" fillId="0" borderId="0"/>
    <xf numFmtId="0" fontId="42" fillId="0" borderId="0"/>
    <xf numFmtId="0" fontId="7" fillId="0" borderId="0"/>
    <xf numFmtId="0" fontId="67" fillId="0" borderId="0"/>
    <xf numFmtId="38" fontId="7" fillId="0" borderId="0"/>
    <xf numFmtId="38" fontId="7" fillId="0" borderId="0"/>
    <xf numFmtId="38" fontId="7" fillId="0" borderId="0"/>
    <xf numFmtId="38" fontId="7" fillId="0" borderId="0"/>
    <xf numFmtId="38"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9" fillId="0" borderId="0"/>
    <xf numFmtId="0" fontId="42" fillId="0" borderId="0"/>
    <xf numFmtId="0" fontId="42" fillId="0" borderId="0"/>
    <xf numFmtId="0" fontId="7" fillId="0" borderId="0"/>
    <xf numFmtId="0" fontId="7" fillId="0" borderId="0"/>
    <xf numFmtId="0" fontId="9"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8" fillId="0" borderId="0"/>
    <xf numFmtId="0" fontId="78" fillId="0" borderId="0"/>
    <xf numFmtId="0" fontId="78" fillId="0" borderId="0"/>
    <xf numFmtId="0" fontId="7" fillId="6" borderId="10"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0" fontId="7" fillId="6" borderId="1" applyNumberFormat="0" applyFont="0" applyAlignment="0" applyProtection="0"/>
    <xf numFmtId="43" fontId="59" fillId="0" borderId="0"/>
    <xf numFmtId="173" fontId="68" fillId="0" borderId="0"/>
    <xf numFmtId="0" fontId="27" fillId="3" borderId="11" applyNumberFormat="0" applyAlignment="0" applyProtection="0"/>
    <xf numFmtId="0" fontId="69" fillId="3" borderId="11" applyNumberFormat="0" applyAlignment="0" applyProtection="0"/>
    <xf numFmtId="0" fontId="69" fillId="3" borderId="11" applyNumberFormat="0" applyAlignment="0" applyProtection="0"/>
    <xf numFmtId="0" fontId="69" fillId="3" borderId="11" applyNumberFormat="0" applyAlignment="0" applyProtection="0"/>
    <xf numFmtId="0" fontId="70" fillId="3" borderId="11" applyNumberFormat="0" applyAlignment="0" applyProtection="0"/>
    <xf numFmtId="9" fontId="2"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7" fillId="0" borderId="0" applyFont="0" applyFill="0" applyBorder="0" applyAlignment="0" applyProtection="0"/>
    <xf numFmtId="9" fontId="7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9" fillId="0" borderId="0" applyNumberFormat="0" applyFont="0" applyFill="0" applyBorder="0" applyAlignment="0" applyProtection="0">
      <alignment horizontal="left"/>
    </xf>
    <xf numFmtId="0" fontId="9" fillId="0" borderId="0" applyNumberFormat="0" applyFont="0" applyFill="0" applyBorder="0" applyAlignment="0" applyProtection="0">
      <alignment horizontal="left"/>
    </xf>
    <xf numFmtId="0" fontId="9" fillId="0" borderId="0" applyNumberFormat="0" applyFont="0" applyFill="0" applyBorder="0" applyAlignment="0" applyProtection="0">
      <alignment horizontal="left"/>
    </xf>
    <xf numFmtId="0" fontId="9" fillId="0" borderId="0" applyNumberFormat="0" applyFont="0" applyFill="0" applyBorder="0" applyAlignment="0" applyProtection="0">
      <alignment horizontal="left"/>
    </xf>
    <xf numFmtId="0" fontId="9" fillId="0" borderId="0" applyNumberFormat="0" applyFont="0" applyFill="0" applyBorder="0" applyAlignment="0" applyProtection="0">
      <alignment horizontal="left"/>
    </xf>
    <xf numFmtId="0" fontId="9" fillId="0" borderId="0" applyNumberFormat="0" applyFont="0" applyFill="0" applyBorder="0" applyAlignment="0" applyProtection="0">
      <alignment horizontal="left"/>
    </xf>
    <xf numFmtId="0" fontId="9" fillId="0" borderId="0" applyNumberFormat="0" applyFont="0" applyFill="0" applyBorder="0" applyAlignment="0" applyProtection="0">
      <alignment horizontal="left"/>
    </xf>
    <xf numFmtId="0" fontId="9" fillId="0" borderId="0" applyNumberFormat="0" applyFont="0" applyFill="0" applyBorder="0" applyAlignment="0" applyProtection="0">
      <alignment horizontal="left"/>
    </xf>
    <xf numFmtId="0" fontId="9" fillId="0" borderId="0" applyNumberFormat="0" applyFont="0" applyFill="0" applyBorder="0" applyAlignment="0" applyProtection="0">
      <alignment horizontal="left"/>
    </xf>
    <xf numFmtId="15" fontId="9" fillId="0" borderId="0" applyFont="0" applyFill="0" applyBorder="0" applyAlignment="0" applyProtection="0"/>
    <xf numFmtId="15" fontId="9" fillId="0" borderId="0" applyFont="0" applyFill="0" applyBorder="0" applyAlignment="0" applyProtection="0"/>
    <xf numFmtId="15" fontId="9" fillId="0" borderId="0" applyFont="0" applyFill="0" applyBorder="0" applyAlignment="0" applyProtection="0"/>
    <xf numFmtId="15" fontId="9" fillId="0" borderId="0" applyFont="0" applyFill="0" applyBorder="0" applyAlignment="0" applyProtection="0"/>
    <xf numFmtId="15" fontId="9" fillId="0" borderId="0" applyFont="0" applyFill="0" applyBorder="0" applyAlignment="0" applyProtection="0"/>
    <xf numFmtId="15" fontId="9" fillId="0" borderId="0" applyFont="0" applyFill="0" applyBorder="0" applyAlignment="0" applyProtection="0"/>
    <xf numFmtId="15" fontId="9" fillId="0" borderId="0" applyFont="0" applyFill="0" applyBorder="0" applyAlignment="0" applyProtection="0"/>
    <xf numFmtId="15" fontId="9" fillId="0" borderId="0" applyFont="0" applyFill="0" applyBorder="0" applyAlignment="0" applyProtection="0"/>
    <xf numFmtId="15" fontId="9" fillId="0" borderId="0" applyFont="0" applyFill="0" applyBorder="0" applyAlignment="0" applyProtection="0"/>
    <xf numFmtId="4" fontId="9" fillId="0" borderId="0" applyFont="0" applyFill="0" applyBorder="0" applyAlignment="0" applyProtection="0"/>
    <xf numFmtId="4" fontId="9" fillId="0" borderId="0" applyFont="0" applyFill="0" applyBorder="0" applyAlignment="0" applyProtection="0"/>
    <xf numFmtId="4" fontId="9" fillId="0" borderId="0" applyFont="0" applyFill="0" applyBorder="0" applyAlignment="0" applyProtection="0"/>
    <xf numFmtId="4" fontId="9" fillId="0" borderId="0" applyFont="0" applyFill="0" applyBorder="0" applyAlignment="0" applyProtection="0"/>
    <xf numFmtId="4" fontId="9" fillId="0" borderId="0" applyFont="0" applyFill="0" applyBorder="0" applyAlignment="0" applyProtection="0"/>
    <xf numFmtId="4" fontId="9" fillId="0" borderId="0" applyFont="0" applyFill="0" applyBorder="0" applyAlignment="0" applyProtection="0"/>
    <xf numFmtId="4" fontId="9" fillId="0" borderId="0" applyFont="0" applyFill="0" applyBorder="0" applyAlignment="0" applyProtection="0"/>
    <xf numFmtId="4" fontId="9" fillId="0" borderId="0" applyFont="0" applyFill="0" applyBorder="0" applyAlignment="0" applyProtection="0"/>
    <xf numFmtId="4" fontId="9" fillId="0" borderId="0" applyFont="0" applyFill="0" applyBorder="0" applyAlignment="0" applyProtection="0"/>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0" fontId="71" fillId="0" borderId="12">
      <alignment horizontal="center"/>
    </xf>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0" fontId="9" fillId="27" borderId="0" applyNumberFormat="0" applyFont="0" applyBorder="0" applyAlignment="0" applyProtection="0"/>
    <xf numFmtId="0" fontId="9" fillId="27" borderId="0" applyNumberFormat="0" applyFont="0" applyBorder="0" applyAlignment="0" applyProtection="0"/>
    <xf numFmtId="0" fontId="9" fillId="27" borderId="0" applyNumberFormat="0" applyFont="0" applyBorder="0" applyAlignment="0" applyProtection="0"/>
    <xf numFmtId="0" fontId="9" fillId="27" borderId="0" applyNumberFormat="0" applyFont="0" applyBorder="0" applyAlignment="0" applyProtection="0"/>
    <xf numFmtId="0" fontId="9" fillId="27" borderId="0" applyNumberFormat="0" applyFont="0" applyBorder="0" applyAlignment="0" applyProtection="0"/>
    <xf numFmtId="0" fontId="9" fillId="27" borderId="0" applyNumberFormat="0" applyFont="0" applyBorder="0" applyAlignment="0" applyProtection="0"/>
    <xf numFmtId="0" fontId="9" fillId="27" borderId="0" applyNumberFormat="0" applyFont="0" applyBorder="0" applyAlignment="0" applyProtection="0"/>
    <xf numFmtId="0" fontId="9" fillId="27" borderId="0" applyNumberFormat="0" applyFont="0" applyBorder="0" applyAlignment="0" applyProtection="0"/>
    <xf numFmtId="0" fontId="9" fillId="27" borderId="0" applyNumberFormat="0" applyFon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28" fillId="0" borderId="0" applyNumberFormat="0" applyFill="0" applyBorder="0" applyAlignment="0" applyProtection="0"/>
    <xf numFmtId="0" fontId="29" fillId="0" borderId="14" applyNumberFormat="0" applyFill="0" applyAlignment="0" applyProtection="0"/>
    <xf numFmtId="0" fontId="73" fillId="0" borderId="14" applyNumberFormat="0" applyFill="0" applyAlignment="0" applyProtection="0"/>
    <xf numFmtId="0" fontId="73" fillId="0" borderId="14" applyNumberFormat="0" applyFill="0" applyAlignment="0" applyProtection="0"/>
    <xf numFmtId="0" fontId="73" fillId="0" borderId="14" applyNumberFormat="0" applyFill="0" applyAlignment="0" applyProtection="0"/>
    <xf numFmtId="0" fontId="74" fillId="0" borderId="13" applyNumberFormat="0" applyFill="0" applyAlignment="0" applyProtection="0"/>
    <xf numFmtId="0" fontId="73" fillId="0" borderId="13" applyNumberFormat="0" applyFill="0" applyAlignment="0" applyProtection="0"/>
    <xf numFmtId="0" fontId="29" fillId="0" borderId="13" applyNumberFormat="0" applyFill="0" applyAlignment="0" applyProtection="0"/>
    <xf numFmtId="0" fontId="30"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0" borderId="0"/>
    <xf numFmtId="0" fontId="42" fillId="0" borderId="0"/>
  </cellStyleXfs>
  <cellXfs count="249">
    <xf numFmtId="0" fontId="0" fillId="0" borderId="0" xfId="0"/>
    <xf numFmtId="0" fontId="7" fillId="0" borderId="0" xfId="0" applyFont="1"/>
    <xf numFmtId="0" fontId="8" fillId="0" borderId="0" xfId="0" applyFont="1"/>
    <xf numFmtId="167" fontId="0" fillId="0" borderId="0" xfId="0" applyNumberFormat="1"/>
    <xf numFmtId="0" fontId="8" fillId="0" borderId="15" xfId="0" applyFont="1" applyBorder="1" applyAlignment="1">
      <alignment horizontal="center" wrapText="1"/>
    </xf>
    <xf numFmtId="0" fontId="7" fillId="0" borderId="15" xfId="0" applyFont="1" applyBorder="1" applyAlignment="1">
      <alignment horizontal="center" wrapText="1"/>
    </xf>
    <xf numFmtId="16" fontId="8" fillId="0" borderId="0" xfId="0" applyNumberFormat="1" applyFont="1" applyBorder="1" applyAlignment="1">
      <alignment horizontal="center" wrapText="1"/>
    </xf>
    <xf numFmtId="16" fontId="8" fillId="0" borderId="0" xfId="0" applyNumberFormat="1" applyFont="1" applyAlignment="1">
      <alignment horizontal="center"/>
    </xf>
    <xf numFmtId="167" fontId="0" fillId="0" borderId="0" xfId="200" applyNumberFormat="1" applyFont="1"/>
    <xf numFmtId="167" fontId="7" fillId="0" borderId="0" xfId="200" applyNumberFormat="1" applyFont="1" applyBorder="1" applyAlignment="1">
      <alignment horizontal="center" wrapText="1"/>
    </xf>
    <xf numFmtId="43" fontId="7" fillId="0" borderId="0" xfId="200" applyNumberFormat="1" applyFont="1" applyBorder="1" applyAlignment="1">
      <alignment horizontal="center" wrapText="1"/>
    </xf>
    <xf numFmtId="170" fontId="7" fillId="0" borderId="0" xfId="342" applyNumberFormat="1" applyFont="1" applyBorder="1" applyAlignment="1">
      <alignment horizontal="center" wrapText="1"/>
    </xf>
    <xf numFmtId="170" fontId="7" fillId="0" borderId="0" xfId="342" applyNumberFormat="1" applyFont="1"/>
    <xf numFmtId="44" fontId="0" fillId="0" borderId="0" xfId="342" applyNumberFormat="1" applyFont="1"/>
    <xf numFmtId="5" fontId="3" fillId="0" borderId="0" xfId="0" applyNumberFormat="1" applyFont="1" applyFill="1" applyBorder="1" applyAlignment="1">
      <alignment horizontal="left" vertical="top"/>
    </xf>
    <xf numFmtId="37" fontId="3" fillId="0" borderId="0" xfId="0" applyNumberFormat="1" applyFont="1" applyFill="1" applyAlignment="1">
      <alignment horizontal="center"/>
    </xf>
    <xf numFmtId="0" fontId="3" fillId="0" borderId="0" xfId="0" applyFont="1" applyFill="1"/>
    <xf numFmtId="165" fontId="3" fillId="0" borderId="0" xfId="328" applyNumberFormat="1" applyFont="1" applyFill="1" applyAlignment="1">
      <alignment horizontal="center"/>
    </xf>
    <xf numFmtId="0" fontId="3" fillId="0" borderId="0" xfId="0" applyFont="1" applyFill="1" applyBorder="1"/>
    <xf numFmtId="0" fontId="3" fillId="0" borderId="0" xfId="0" applyFont="1" applyFill="1" applyAlignment="1">
      <alignment horizontal="center"/>
    </xf>
    <xf numFmtId="37" fontId="3" fillId="0" borderId="0" xfId="0" applyNumberFormat="1" applyFont="1" applyFill="1" applyBorder="1"/>
    <xf numFmtId="0" fontId="3" fillId="0" borderId="0" xfId="0" quotePrefix="1" applyFont="1" applyFill="1" applyAlignment="1">
      <alignment horizontal="center"/>
    </xf>
    <xf numFmtId="0" fontId="0" fillId="0" borderId="0" xfId="0" applyFill="1"/>
    <xf numFmtId="9" fontId="3" fillId="0" borderId="0" xfId="608" applyFont="1" applyFill="1" applyBorder="1" applyAlignment="1">
      <alignment horizontal="center"/>
    </xf>
    <xf numFmtId="168" fontId="3" fillId="0" borderId="0" xfId="328" applyNumberFormat="1" applyFont="1" applyFill="1" applyAlignment="1">
      <alignment horizontal="center" vertical="center"/>
    </xf>
    <xf numFmtId="9" fontId="3" fillId="0" borderId="0" xfId="608" applyFont="1" applyFill="1" applyAlignment="1">
      <alignment horizontal="center"/>
    </xf>
    <xf numFmtId="49" fontId="3" fillId="0" borderId="0" xfId="0" applyNumberFormat="1" applyFont="1" applyFill="1" applyAlignment="1">
      <alignment horizontal="center"/>
    </xf>
    <xf numFmtId="49" fontId="4" fillId="0" borderId="0" xfId="0" applyNumberFormat="1" applyFont="1" applyFill="1" applyAlignment="1">
      <alignment horizontal="center"/>
    </xf>
    <xf numFmtId="0" fontId="3" fillId="0" borderId="0" xfId="0" applyFont="1" applyFill="1" applyAlignment="1">
      <alignment horizontal="left"/>
    </xf>
    <xf numFmtId="0" fontId="4" fillId="0" borderId="0" xfId="0" applyFont="1" applyFill="1"/>
    <xf numFmtId="0" fontId="5"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xf numFmtId="49" fontId="4" fillId="0" borderId="0" xfId="0" applyNumberFormat="1" applyFont="1" applyFill="1" applyBorder="1" applyAlignment="1">
      <alignment horizontal="center"/>
    </xf>
    <xf numFmtId="0" fontId="0" fillId="0" borderId="0" xfId="0" applyFill="1" applyBorder="1"/>
    <xf numFmtId="49" fontId="3" fillId="0" borderId="0" xfId="0" applyNumberFormat="1" applyFont="1" applyFill="1"/>
    <xf numFmtId="0" fontId="10" fillId="0" borderId="0" xfId="0" applyFont="1" applyFill="1"/>
    <xf numFmtId="0" fontId="3" fillId="0" borderId="0" xfId="0" quotePrefix="1" applyFont="1" applyFill="1"/>
    <xf numFmtId="165" fontId="3" fillId="0" borderId="0" xfId="0" applyNumberFormat="1" applyFont="1" applyFill="1" applyBorder="1" applyAlignment="1">
      <alignment vertical="center"/>
    </xf>
    <xf numFmtId="169" fontId="3" fillId="0" borderId="0" xfId="608" applyNumberFormat="1" applyFont="1" applyFill="1" applyBorder="1" applyAlignment="1">
      <alignment vertical="center"/>
    </xf>
    <xf numFmtId="169" fontId="3" fillId="0" borderId="0" xfId="608" applyNumberFormat="1" applyFont="1" applyFill="1" applyBorder="1"/>
    <xf numFmtId="165" fontId="3" fillId="0" borderId="0" xfId="0" applyNumberFormat="1" applyFont="1" applyFill="1" applyBorder="1"/>
    <xf numFmtId="169" fontId="3" fillId="0" borderId="0" xfId="608" applyNumberFormat="1" applyFont="1" applyFill="1" applyBorder="1" applyAlignment="1">
      <alignment horizontal="right"/>
    </xf>
    <xf numFmtId="0" fontId="3" fillId="0" borderId="15" xfId="0" applyFont="1" applyFill="1" applyBorder="1" applyAlignment="1">
      <alignment horizontal="center"/>
    </xf>
    <xf numFmtId="166" fontId="4" fillId="0" borderId="0" xfId="452" applyNumberFormat="1" applyFont="1" applyFill="1" applyBorder="1" applyAlignment="1">
      <alignment horizontal="center" wrapText="1"/>
    </xf>
    <xf numFmtId="0" fontId="4" fillId="0" borderId="0" xfId="0" applyFont="1" applyFill="1" applyAlignment="1">
      <alignment horizontal="right"/>
    </xf>
    <xf numFmtId="168" fontId="10" fillId="0" borderId="0" xfId="328" applyNumberFormat="1" applyFont="1" applyFill="1"/>
    <xf numFmtId="169" fontId="0" fillId="0" borderId="0" xfId="608" applyNumberFormat="1" applyFont="1" applyFill="1"/>
    <xf numFmtId="165" fontId="3" fillId="0" borderId="0" xfId="0" applyNumberFormat="1" applyFont="1" applyFill="1"/>
    <xf numFmtId="164" fontId="3" fillId="0" borderId="0" xfId="0" applyNumberFormat="1" applyFont="1" applyFill="1" applyBorder="1"/>
    <xf numFmtId="49" fontId="3" fillId="0" borderId="0" xfId="0" applyNumberFormat="1" applyFont="1" applyFill="1" applyBorder="1" applyAlignment="1">
      <alignment horizontal="center"/>
    </xf>
    <xf numFmtId="3" fontId="0" fillId="0" borderId="0" xfId="0" applyNumberFormat="1" applyFill="1"/>
    <xf numFmtId="0" fontId="3" fillId="0" borderId="0" xfId="0" applyFont="1" applyFill="1" applyAlignment="1">
      <alignment vertical="center"/>
    </xf>
    <xf numFmtId="168" fontId="3" fillId="0" borderId="0" xfId="328" applyNumberFormat="1" applyFont="1" applyFill="1" applyBorder="1" applyAlignment="1">
      <alignment horizontal="left" vertical="center"/>
    </xf>
    <xf numFmtId="0" fontId="81" fillId="0" borderId="0" xfId="0" applyFont="1" applyAlignment="1">
      <alignment horizontal="right"/>
    </xf>
    <xf numFmtId="0" fontId="81" fillId="0" borderId="0" xfId="0" applyFont="1"/>
    <xf numFmtId="0" fontId="80" fillId="0" borderId="0" xfId="0" applyFont="1" applyAlignment="1">
      <alignment horizontal="center"/>
    </xf>
    <xf numFmtId="10" fontId="81" fillId="0" borderId="0" xfId="0" applyNumberFormat="1" applyFont="1"/>
    <xf numFmtId="10" fontId="81" fillId="0" borderId="0" xfId="608" applyNumberFormat="1" applyFont="1"/>
    <xf numFmtId="169" fontId="81" fillId="0" borderId="0" xfId="608" applyNumberFormat="1" applyFont="1"/>
    <xf numFmtId="0" fontId="81" fillId="0" borderId="0" xfId="0" applyFont="1" applyAlignment="1">
      <alignment horizontal="center"/>
    </xf>
    <xf numFmtId="9" fontId="81" fillId="0" borderId="0" xfId="608" applyFont="1"/>
    <xf numFmtId="9" fontId="81" fillId="0" borderId="0" xfId="608" applyFont="1" applyBorder="1" applyAlignment="1">
      <alignment horizontal="right"/>
    </xf>
    <xf numFmtId="0" fontId="4" fillId="0" borderId="0" xfId="0" applyFont="1" applyAlignment="1">
      <alignment horizontal="center" wrapText="1"/>
    </xf>
    <xf numFmtId="0" fontId="81" fillId="0" borderId="20" xfId="0" applyFont="1" applyBorder="1" applyAlignment="1">
      <alignment horizontal="center" wrapText="1"/>
    </xf>
    <xf numFmtId="171" fontId="81" fillId="0" borderId="20" xfId="0" quotePrefix="1" applyNumberFormat="1" applyFont="1" applyBorder="1" applyAlignment="1">
      <alignment horizontal="right"/>
    </xf>
    <xf numFmtId="0" fontId="4" fillId="28" borderId="20" xfId="0" applyFont="1" applyFill="1" applyBorder="1" applyAlignment="1">
      <alignment horizontal="center" wrapText="1"/>
    </xf>
    <xf numFmtId="0" fontId="80" fillId="28" borderId="20" xfId="0" applyFont="1" applyFill="1" applyBorder="1" applyAlignment="1">
      <alignment horizontal="center"/>
    </xf>
    <xf numFmtId="0" fontId="81" fillId="28" borderId="20" xfId="0" applyFont="1" applyFill="1" applyBorder="1"/>
    <xf numFmtId="43" fontId="81" fillId="0" borderId="20" xfId="178" applyFont="1" applyBorder="1"/>
    <xf numFmtId="43" fontId="81" fillId="0" borderId="20" xfId="0" applyNumberFormat="1" applyFont="1" applyBorder="1"/>
    <xf numFmtId="0" fontId="81" fillId="0" borderId="18" xfId="0" applyFont="1" applyBorder="1" applyAlignment="1">
      <alignment horizontal="center"/>
    </xf>
    <xf numFmtId="171" fontId="81" fillId="0" borderId="18" xfId="0" quotePrefix="1" applyNumberFormat="1" applyFont="1" applyBorder="1" applyAlignment="1">
      <alignment horizontal="right"/>
    </xf>
    <xf numFmtId="43" fontId="81" fillId="0" borderId="18" xfId="178" quotePrefix="1" applyFont="1" applyBorder="1"/>
    <xf numFmtId="43" fontId="81" fillId="0" borderId="0" xfId="178" quotePrefix="1" applyFont="1"/>
    <xf numFmtId="0" fontId="81" fillId="29" borderId="0" xfId="0" applyFont="1" applyFill="1" applyAlignment="1">
      <alignment horizontal="left"/>
    </xf>
    <xf numFmtId="0" fontId="81" fillId="29" borderId="0" xfId="0" applyFont="1" applyFill="1" applyAlignment="1">
      <alignment horizontal="right"/>
    </xf>
    <xf numFmtId="167" fontId="81" fillId="29" borderId="18" xfId="178" quotePrefix="1" applyNumberFormat="1" applyFont="1" applyFill="1" applyBorder="1"/>
    <xf numFmtId="167" fontId="81" fillId="29" borderId="18" xfId="178" applyNumberFormat="1" applyFont="1" applyFill="1" applyBorder="1"/>
    <xf numFmtId="167" fontId="81" fillId="0" borderId="18" xfId="178" applyNumberFormat="1" applyFont="1" applyBorder="1"/>
    <xf numFmtId="167" fontId="81" fillId="0" borderId="0" xfId="178" applyNumberFormat="1" applyFont="1"/>
    <xf numFmtId="0" fontId="81" fillId="0" borderId="0" xfId="0" applyFont="1" applyAlignment="1">
      <alignment horizontal="left"/>
    </xf>
    <xf numFmtId="43" fontId="0" fillId="0" borderId="0" xfId="178" applyFont="1" applyFill="1"/>
    <xf numFmtId="43" fontId="8" fillId="0" borderId="0" xfId="178" quotePrefix="1" applyFont="1" applyFill="1" applyAlignment="1">
      <alignment horizontal="center" vertical="center"/>
    </xf>
    <xf numFmtId="44" fontId="0" fillId="0" borderId="15" xfId="328" applyFont="1" applyFill="1" applyBorder="1"/>
    <xf numFmtId="43" fontId="0" fillId="0" borderId="15" xfId="178" applyFont="1" applyFill="1" applyBorder="1"/>
    <xf numFmtId="44" fontId="8" fillId="0" borderId="0" xfId="328" applyFont="1" applyFill="1"/>
    <xf numFmtId="43" fontId="8" fillId="0" borderId="0" xfId="178" applyFont="1" applyFill="1" applyAlignment="1">
      <alignment horizontal="center" vertical="center" wrapText="1"/>
    </xf>
    <xf numFmtId="0" fontId="8" fillId="0" borderId="0" xfId="0" applyFont="1" applyFill="1" applyAlignment="1">
      <alignment horizontal="center" vertical="center" wrapText="1"/>
    </xf>
    <xf numFmtId="43" fontId="0" fillId="0" borderId="0" xfId="178" applyFont="1" applyFill="1" applyAlignment="1">
      <alignment horizontal="center" vertical="center" wrapText="1"/>
    </xf>
    <xf numFmtId="43" fontId="8" fillId="0" borderId="22" xfId="178" applyFont="1" applyFill="1" applyBorder="1"/>
    <xf numFmtId="0" fontId="8" fillId="0" borderId="0" xfId="0" applyFont="1" applyFill="1" applyAlignment="1">
      <alignment horizontal="center"/>
    </xf>
    <xf numFmtId="44" fontId="0" fillId="0" borderId="0" xfId="0" applyNumberFormat="1" applyFill="1"/>
    <xf numFmtId="44" fontId="0" fillId="0" borderId="0" xfId="0" applyNumberFormat="1" applyFill="1" applyBorder="1"/>
    <xf numFmtId="0" fontId="3" fillId="0" borderId="0" xfId="0" applyFont="1" applyAlignment="1">
      <alignment vertical="center" wrapText="1"/>
    </xf>
    <xf numFmtId="0" fontId="3" fillId="0" borderId="0" xfId="0" applyFont="1"/>
    <xf numFmtId="0" fontId="84" fillId="0" borderId="0" xfId="0" applyFont="1" applyAlignment="1">
      <alignment vertical="center" wrapText="1"/>
    </xf>
    <xf numFmtId="0" fontId="81" fillId="0" borderId="0" xfId="0" applyFont="1" applyAlignment="1">
      <alignment vertical="center" wrapText="1"/>
    </xf>
    <xf numFmtId="0" fontId="81" fillId="0" borderId="0" xfId="0" applyFont="1" applyAlignment="1">
      <alignment wrapText="1"/>
    </xf>
    <xf numFmtId="0" fontId="3" fillId="0" borderId="0" xfId="0" applyFont="1" applyAlignment="1">
      <alignment wrapText="1"/>
    </xf>
    <xf numFmtId="167" fontId="3" fillId="0" borderId="0" xfId="178" applyNumberFormat="1" applyFont="1" applyFill="1"/>
    <xf numFmtId="0" fontId="4" fillId="0" borderId="0" xfId="452" applyFont="1" applyAlignment="1">
      <alignment vertical="center"/>
    </xf>
    <xf numFmtId="0" fontId="80" fillId="0" borderId="31" xfId="0" applyFont="1" applyBorder="1" applyAlignment="1">
      <alignment horizontal="center"/>
    </xf>
    <xf numFmtId="0" fontId="80" fillId="0" borderId="31" xfId="0" applyFont="1" applyBorder="1" applyAlignment="1">
      <alignment horizontal="center" vertical="center"/>
    </xf>
    <xf numFmtId="0" fontId="81" fillId="0" borderId="31" xfId="0" applyFont="1" applyBorder="1" applyAlignment="1">
      <alignment horizontal="center"/>
    </xf>
    <xf numFmtId="0" fontId="3" fillId="0" borderId="0" xfId="0" applyFont="1" applyAlignment="1">
      <alignment horizontal="left"/>
    </xf>
    <xf numFmtId="8" fontId="3" fillId="0" borderId="0" xfId="0" applyNumberFormat="1" applyFont="1"/>
    <xf numFmtId="0" fontId="80" fillId="30" borderId="32" xfId="0" applyFont="1" applyFill="1" applyBorder="1"/>
    <xf numFmtId="0" fontId="80" fillId="30" borderId="32" xfId="0" applyFont="1" applyFill="1" applyBorder="1" applyAlignment="1">
      <alignment horizontal="left"/>
    </xf>
    <xf numFmtId="8" fontId="80" fillId="30" borderId="32" xfId="0" applyNumberFormat="1" applyFont="1" applyFill="1" applyBorder="1"/>
    <xf numFmtId="43" fontId="3" fillId="0" borderId="0" xfId="314" applyFont="1" applyFill="1"/>
    <xf numFmtId="0" fontId="3" fillId="0" borderId="0" xfId="452" applyFont="1" applyAlignment="1">
      <alignment horizontal="center" vertical="center"/>
    </xf>
    <xf numFmtId="0" fontId="3" fillId="0" borderId="0" xfId="435" applyFont="1" applyAlignment="1">
      <alignment vertical="center"/>
    </xf>
    <xf numFmtId="0" fontId="80" fillId="0" borderId="33" xfId="0" applyFont="1" applyBorder="1" applyAlignment="1">
      <alignment horizontal="center" vertical="center"/>
    </xf>
    <xf numFmtId="0" fontId="80" fillId="0" borderId="21" xfId="0" applyFont="1" applyBorder="1" applyAlignment="1">
      <alignment horizontal="center" vertical="center"/>
    </xf>
    <xf numFmtId="40" fontId="80" fillId="0" borderId="34" xfId="0" applyNumberFormat="1" applyFont="1" applyBorder="1" applyAlignment="1">
      <alignment horizontal="center" vertical="center"/>
    </xf>
    <xf numFmtId="43" fontId="3" fillId="0" borderId="0" xfId="314" applyFont="1" applyAlignment="1">
      <alignment vertical="center"/>
    </xf>
    <xf numFmtId="0" fontId="80" fillId="0" borderId="35" xfId="0" applyFont="1" applyBorder="1"/>
    <xf numFmtId="0" fontId="80" fillId="0" borderId="35" xfId="0" applyFont="1" applyBorder="1" applyAlignment="1">
      <alignment horizontal="center"/>
    </xf>
    <xf numFmtId="8" fontId="80" fillId="0" borderId="35" xfId="0" applyNumberFormat="1" applyFont="1" applyBorder="1"/>
    <xf numFmtId="0" fontId="80" fillId="30" borderId="32" xfId="0" applyFont="1" applyFill="1" applyBorder="1" applyAlignment="1">
      <alignment horizontal="center"/>
    </xf>
    <xf numFmtId="0" fontId="3" fillId="0" borderId="0" xfId="435" applyFont="1" applyAlignment="1">
      <alignment horizontal="center" vertical="center"/>
    </xf>
    <xf numFmtId="41" fontId="4" fillId="0" borderId="0" xfId="0" applyNumberFormat="1" applyFont="1"/>
    <xf numFmtId="41" fontId="3" fillId="0" borderId="0" xfId="0" applyNumberFormat="1" applyFont="1"/>
    <xf numFmtId="49" fontId="3" fillId="0" borderId="0" xfId="0" applyNumberFormat="1" applyFont="1" applyAlignment="1">
      <alignment horizontal="center"/>
    </xf>
    <xf numFmtId="41" fontId="3" fillId="0" borderId="0" xfId="0" applyNumberFormat="1" applyFont="1" applyAlignment="1">
      <alignment horizontal="center"/>
    </xf>
    <xf numFmtId="40" fontId="80" fillId="0" borderId="31" xfId="0" applyNumberFormat="1" applyFont="1" applyBorder="1" applyAlignment="1">
      <alignment horizontal="center" vertical="center"/>
    </xf>
    <xf numFmtId="41" fontId="84" fillId="0" borderId="0" xfId="0" applyNumberFormat="1" applyFont="1"/>
    <xf numFmtId="1" fontId="3" fillId="0" borderId="0" xfId="0" applyNumberFormat="1" applyFont="1" applyAlignment="1">
      <alignment horizontal="center"/>
    </xf>
    <xf numFmtId="49" fontId="3" fillId="0" borderId="0" xfId="0" applyNumberFormat="1" applyFont="1" applyAlignment="1">
      <alignment horizontal="left"/>
    </xf>
    <xf numFmtId="43" fontId="3" fillId="0" borderId="0" xfId="178" applyFont="1" applyAlignment="1">
      <alignment vertical="center"/>
    </xf>
    <xf numFmtId="168" fontId="3" fillId="0" borderId="0" xfId="328" applyNumberFormat="1" applyFont="1" applyFill="1"/>
    <xf numFmtId="43" fontId="3" fillId="0" borderId="0" xfId="178" applyFont="1" applyFill="1"/>
    <xf numFmtId="0" fontId="3" fillId="0" borderId="0" xfId="0" applyFont="1" applyFill="1" applyAlignment="1"/>
    <xf numFmtId="7" fontId="3" fillId="0" borderId="0" xfId="0" applyNumberFormat="1" applyFont="1" applyFill="1"/>
    <xf numFmtId="0" fontId="3" fillId="0" borderId="16" xfId="0" applyFont="1" applyFill="1" applyBorder="1"/>
    <xf numFmtId="167" fontId="81" fillId="0" borderId="18" xfId="178" applyNumberFormat="1" applyFont="1" applyFill="1" applyBorder="1"/>
    <xf numFmtId="0" fontId="81" fillId="0" borderId="0" xfId="0" applyFont="1" applyFill="1"/>
    <xf numFmtId="0" fontId="80" fillId="0" borderId="18" xfId="0" applyFont="1" applyFill="1" applyBorder="1" applyAlignment="1">
      <alignment horizontal="center" wrapText="1"/>
    </xf>
    <xf numFmtId="0" fontId="80" fillId="0" borderId="19" xfId="0" applyFont="1" applyFill="1" applyBorder="1" applyAlignment="1">
      <alignment horizontal="center"/>
    </xf>
    <xf numFmtId="0" fontId="4" fillId="0" borderId="0" xfId="0" applyFont="1" applyFill="1" applyAlignment="1">
      <alignment horizontal="center" wrapText="1"/>
    </xf>
    <xf numFmtId="0" fontId="4" fillId="0" borderId="19" xfId="0" applyFont="1" applyFill="1" applyBorder="1" applyAlignment="1">
      <alignment horizontal="center" wrapText="1"/>
    </xf>
    <xf numFmtId="5" fontId="3" fillId="0" borderId="0" xfId="0" applyNumberFormat="1" applyFont="1" applyFill="1" applyBorder="1" applyAlignment="1">
      <alignment horizontal="center"/>
    </xf>
    <xf numFmtId="0" fontId="3" fillId="0" borderId="0" xfId="0" applyFont="1" applyFill="1" applyAlignment="1">
      <alignment horizontal="center" vertical="center"/>
    </xf>
    <xf numFmtId="0" fontId="3" fillId="0" borderId="0" xfId="0" applyFont="1" applyFill="1" applyAlignment="1">
      <alignment horizontal="center" wrapText="1"/>
    </xf>
    <xf numFmtId="168" fontId="3" fillId="0" borderId="0" xfId="328" applyNumberFormat="1" applyFont="1" applyFill="1" applyBorder="1" applyAlignment="1">
      <alignment horizontal="center" vertical="center"/>
    </xf>
    <xf numFmtId="0" fontId="4" fillId="0" borderId="0" xfId="0" applyFont="1" applyFill="1" applyAlignment="1">
      <alignment horizontal="center"/>
    </xf>
    <xf numFmtId="0" fontId="0" fillId="0" borderId="24" xfId="0" applyFill="1" applyBorder="1"/>
    <xf numFmtId="0" fontId="0" fillId="0" borderId="25" xfId="0" applyFill="1" applyBorder="1"/>
    <xf numFmtId="167" fontId="0" fillId="0" borderId="25" xfId="178" applyNumberFormat="1" applyFont="1" applyFill="1" applyBorder="1"/>
    <xf numFmtId="167" fontId="0" fillId="0" borderId="26" xfId="178" applyNumberFormat="1" applyFont="1" applyFill="1" applyBorder="1"/>
    <xf numFmtId="0" fontId="0" fillId="0" borderId="27" xfId="0" applyFill="1" applyBorder="1"/>
    <xf numFmtId="167" fontId="0" fillId="0" borderId="0" xfId="178" applyNumberFormat="1" applyFont="1" applyFill="1" applyBorder="1"/>
    <xf numFmtId="167" fontId="0" fillId="0" borderId="28" xfId="178" applyNumberFormat="1" applyFont="1" applyFill="1" applyBorder="1"/>
    <xf numFmtId="0" fontId="0" fillId="0" borderId="29" xfId="0" applyFill="1" applyBorder="1"/>
    <xf numFmtId="0" fontId="0" fillId="0" borderId="12" xfId="0" applyFill="1" applyBorder="1"/>
    <xf numFmtId="167" fontId="0" fillId="0" borderId="12" xfId="178" applyNumberFormat="1" applyFont="1" applyFill="1" applyBorder="1"/>
    <xf numFmtId="167" fontId="0" fillId="0" borderId="30" xfId="178" applyNumberFormat="1" applyFont="1" applyFill="1" applyBorder="1"/>
    <xf numFmtId="0" fontId="2" fillId="0" borderId="0" xfId="0" applyFont="1" applyFill="1"/>
    <xf numFmtId="0" fontId="2" fillId="0" borderId="0" xfId="0" applyFont="1" applyFill="1" applyAlignment="1">
      <alignment horizontal="right"/>
    </xf>
    <xf numFmtId="167" fontId="0" fillId="0" borderId="0" xfId="178" applyNumberFormat="1" applyFont="1" applyFill="1"/>
    <xf numFmtId="167" fontId="0" fillId="0" borderId="0" xfId="0" applyNumberFormat="1" applyFill="1"/>
    <xf numFmtId="0" fontId="0" fillId="0" borderId="0" xfId="0" applyFill="1" applyAlignment="1">
      <alignment horizontal="right"/>
    </xf>
    <xf numFmtId="0" fontId="8" fillId="0" borderId="0" xfId="0" applyFont="1" applyFill="1" applyAlignment="1">
      <alignment horizontal="right"/>
    </xf>
    <xf numFmtId="165" fontId="3" fillId="0" borderId="15" xfId="0" applyNumberFormat="1" applyFont="1" applyFill="1" applyBorder="1" applyAlignment="1">
      <alignment vertical="center"/>
    </xf>
    <xf numFmtId="165" fontId="3" fillId="0" borderId="15" xfId="0" applyNumberFormat="1" applyFont="1" applyFill="1" applyBorder="1"/>
    <xf numFmtId="0" fontId="4" fillId="0" borderId="0" xfId="0" quotePrefix="1" applyFont="1" applyFill="1" applyAlignment="1">
      <alignment horizontal="right"/>
    </xf>
    <xf numFmtId="5" fontId="3" fillId="0" borderId="15" xfId="0" applyNumberFormat="1" applyFont="1" applyFill="1" applyBorder="1" applyAlignment="1">
      <alignment horizontal="center"/>
    </xf>
    <xf numFmtId="165" fontId="3" fillId="0" borderId="15" xfId="328" applyNumberFormat="1" applyFont="1" applyFill="1" applyBorder="1" applyAlignment="1">
      <alignment horizontal="center"/>
    </xf>
    <xf numFmtId="0" fontId="4" fillId="0" borderId="18" xfId="0" applyFont="1" applyFill="1" applyBorder="1"/>
    <xf numFmtId="0" fontId="3" fillId="0" borderId="18" xfId="0" applyFont="1" applyFill="1" applyBorder="1" applyAlignment="1">
      <alignment wrapText="1"/>
    </xf>
    <xf numFmtId="168" fontId="3" fillId="0" borderId="20" xfId="328" applyNumberFormat="1" applyFont="1" applyFill="1" applyBorder="1"/>
    <xf numFmtId="44" fontId="3" fillId="0" borderId="0" xfId="0" applyNumberFormat="1" applyFont="1" applyFill="1"/>
    <xf numFmtId="44" fontId="3" fillId="0" borderId="18" xfId="328" applyFont="1" applyFill="1" applyBorder="1"/>
    <xf numFmtId="168" fontId="3" fillId="0" borderId="18" xfId="328" applyNumberFormat="1" applyFont="1" applyFill="1" applyBorder="1"/>
    <xf numFmtId="0" fontId="83" fillId="0" borderId="0" xfId="0" applyFont="1" applyFill="1"/>
    <xf numFmtId="0" fontId="8" fillId="0" borderId="0" xfId="0" applyFont="1" applyFill="1"/>
    <xf numFmtId="0" fontId="82" fillId="0" borderId="0" xfId="0" applyFont="1" applyFill="1" applyAlignment="1">
      <alignment horizontal="center"/>
    </xf>
    <xf numFmtId="0" fontId="0" fillId="0" borderId="0" xfId="0" applyFill="1" applyAlignment="1">
      <alignment horizontal="center" vertical="center" wrapText="1"/>
    </xf>
    <xf numFmtId="44" fontId="0" fillId="0" borderId="0" xfId="328" applyFont="1" applyFill="1"/>
    <xf numFmtId="0" fontId="8" fillId="0" borderId="23" xfId="0" applyFont="1" applyFill="1" applyBorder="1"/>
    <xf numFmtId="0" fontId="0" fillId="0" borderId="15" xfId="0" applyFill="1" applyBorder="1"/>
    <xf numFmtId="43" fontId="2" fillId="0" borderId="15" xfId="178" applyFont="1" applyFill="1" applyBorder="1"/>
    <xf numFmtId="44" fontId="0" fillId="0" borderId="15" xfId="0" applyNumberFormat="1" applyFill="1" applyBorder="1"/>
    <xf numFmtId="0" fontId="0" fillId="0" borderId="21" xfId="0" applyFill="1" applyBorder="1"/>
    <xf numFmtId="0" fontId="0" fillId="0" borderId="0" xfId="0" applyFill="1" applyAlignment="1">
      <alignment wrapText="1"/>
    </xf>
    <xf numFmtId="0" fontId="85" fillId="0" borderId="0" xfId="0" applyFont="1" applyFill="1"/>
    <xf numFmtId="167" fontId="3" fillId="0" borderId="0" xfId="0" applyNumberFormat="1" applyFont="1" applyFill="1"/>
    <xf numFmtId="174" fontId="3" fillId="0" borderId="0" xfId="0" applyNumberFormat="1" applyFont="1" applyFill="1"/>
    <xf numFmtId="168" fontId="3" fillId="0" borderId="15" xfId="328" applyNumberFormat="1" applyFont="1" applyFill="1" applyBorder="1"/>
    <xf numFmtId="168" fontId="3" fillId="0" borderId="0" xfId="0" applyNumberFormat="1" applyFont="1" applyFill="1"/>
    <xf numFmtId="0" fontId="4" fillId="0" borderId="0" xfId="435" applyFont="1" applyFill="1"/>
    <xf numFmtId="43" fontId="3" fillId="0" borderId="0" xfId="314" applyFont="1" applyFill="1" applyAlignment="1">
      <alignment horizontal="center"/>
    </xf>
    <xf numFmtId="40" fontId="86" fillId="0" borderId="0" xfId="435" applyNumberFormat="1" applyFont="1" applyFill="1"/>
    <xf numFmtId="0" fontId="86" fillId="0" borderId="0" xfId="435" applyFont="1" applyFill="1"/>
    <xf numFmtId="0" fontId="4" fillId="0" borderId="0" xfId="452" applyFont="1" applyFill="1" applyAlignment="1">
      <alignment vertical="center"/>
    </xf>
    <xf numFmtId="0" fontId="80" fillId="0" borderId="31" xfId="0" applyFont="1" applyFill="1" applyBorder="1" applyAlignment="1">
      <alignment horizontal="center"/>
    </xf>
    <xf numFmtId="0" fontId="80" fillId="0" borderId="31" xfId="0" applyFont="1" applyFill="1" applyBorder="1" applyAlignment="1">
      <alignment horizontal="center" vertical="center"/>
    </xf>
    <xf numFmtId="40" fontId="80" fillId="0" borderId="31" xfId="0" applyNumberFormat="1" applyFont="1" applyFill="1" applyBorder="1" applyAlignment="1">
      <alignment horizontal="center"/>
    </xf>
    <xf numFmtId="0" fontId="86" fillId="0" borderId="0" xfId="435" applyFont="1" applyFill="1" applyAlignment="1">
      <alignment horizontal="center"/>
    </xf>
    <xf numFmtId="0" fontId="3" fillId="0" borderId="0" xfId="435" applyFont="1" applyFill="1" applyAlignment="1">
      <alignment horizontal="center"/>
    </xf>
    <xf numFmtId="0" fontId="81" fillId="0" borderId="31" xfId="0" applyFont="1" applyFill="1" applyBorder="1" applyAlignment="1">
      <alignment horizontal="center"/>
    </xf>
    <xf numFmtId="8" fontId="3" fillId="0" borderId="0" xfId="0" applyNumberFormat="1" applyFont="1" applyFill="1"/>
    <xf numFmtId="0" fontId="80" fillId="0" borderId="32" xfId="0" applyFont="1" applyFill="1" applyBorder="1"/>
    <xf numFmtId="0" fontId="80" fillId="0" borderId="32" xfId="0" applyFont="1" applyFill="1" applyBorder="1" applyAlignment="1">
      <alignment horizontal="left"/>
    </xf>
    <xf numFmtId="8" fontId="80" fillId="0" borderId="32" xfId="0" applyNumberFormat="1" applyFont="1" applyFill="1" applyBorder="1"/>
    <xf numFmtId="49" fontId="86" fillId="0" borderId="0" xfId="435" applyNumberFormat="1" applyFont="1" applyFill="1" applyAlignment="1">
      <alignment horizontal="left"/>
    </xf>
    <xf numFmtId="43" fontId="3" fillId="0" borderId="0" xfId="178" applyFont="1" applyFill="1" applyAlignment="1">
      <alignment vertical="center"/>
    </xf>
    <xf numFmtId="0" fontId="81" fillId="0" borderId="0" xfId="435" applyFont="1" applyFill="1"/>
    <xf numFmtId="0" fontId="3" fillId="0" borderId="0" xfId="452" applyFont="1" applyFill="1" applyAlignment="1">
      <alignment horizontal="center" vertical="center"/>
    </xf>
    <xf numFmtId="0" fontId="3" fillId="0" borderId="0" xfId="435" applyFont="1" applyFill="1" applyAlignment="1">
      <alignment vertical="center"/>
    </xf>
    <xf numFmtId="0" fontId="3" fillId="0" borderId="0" xfId="435" applyFont="1" applyFill="1" applyAlignment="1">
      <alignment horizontal="center" vertical="center"/>
    </xf>
    <xf numFmtId="41" fontId="4" fillId="0" borderId="0" xfId="0" applyNumberFormat="1" applyFont="1" applyFill="1"/>
    <xf numFmtId="0" fontId="8" fillId="0" borderId="0" xfId="0" applyFont="1" applyAlignment="1">
      <alignment horizontal="center"/>
    </xf>
    <xf numFmtId="0" fontId="3" fillId="0" borderId="0" xfId="0" applyFont="1" applyFill="1" applyBorder="1" applyAlignment="1">
      <alignment horizontal="center" vertical="center"/>
    </xf>
    <xf numFmtId="5" fontId="3" fillId="0" borderId="0" xfId="0" applyNumberFormat="1" applyFont="1" applyFill="1" applyBorder="1" applyAlignment="1">
      <alignment horizontal="center"/>
    </xf>
    <xf numFmtId="0" fontId="3" fillId="0" borderId="0" xfId="0" applyFont="1" applyFill="1" applyBorder="1" applyAlignment="1">
      <alignment horizontal="center"/>
    </xf>
    <xf numFmtId="37" fontId="3" fillId="0" borderId="0" xfId="0" applyNumberFormat="1" applyFont="1" applyFill="1" applyBorder="1" applyAlignment="1">
      <alignment horizontal="center" wrapText="1"/>
    </xf>
    <xf numFmtId="0" fontId="0" fillId="0" borderId="0" xfId="0" applyFill="1" applyAlignment="1">
      <alignment horizontal="center" wrapText="1"/>
    </xf>
    <xf numFmtId="169" fontId="3" fillId="0" borderId="0" xfId="608" applyNumberFormat="1" applyFont="1" applyFill="1" applyAlignment="1">
      <alignment horizontal="center" vertical="center"/>
    </xf>
    <xf numFmtId="0" fontId="6" fillId="0" borderId="0" xfId="0" applyFont="1" applyFill="1" applyAlignment="1"/>
    <xf numFmtId="0" fontId="4" fillId="0" borderId="0" xfId="0" quotePrefix="1" applyFont="1" applyFill="1" applyAlignment="1"/>
    <xf numFmtId="0" fontId="4" fillId="0" borderId="0" xfId="0" applyFont="1" applyFill="1" applyAlignment="1"/>
    <xf numFmtId="166" fontId="3" fillId="0" borderId="15" xfId="0" quotePrefix="1" applyNumberFormat="1" applyFont="1" applyFill="1" applyBorder="1" applyAlignment="1">
      <alignment horizontal="center"/>
    </xf>
    <xf numFmtId="166" fontId="7" fillId="0" borderId="15" xfId="0" applyNumberFormat="1" applyFont="1" applyFill="1" applyBorder="1" applyAlignment="1"/>
    <xf numFmtId="0" fontId="3" fillId="0" borderId="15" xfId="0" applyFont="1" applyFill="1" applyBorder="1" applyAlignment="1">
      <alignment horizontal="center"/>
    </xf>
    <xf numFmtId="0" fontId="7" fillId="0" borderId="15" xfId="0" applyFont="1" applyFill="1" applyBorder="1" applyAlignment="1">
      <alignment horizontal="center"/>
    </xf>
    <xf numFmtId="5" fontId="3" fillId="0" borderId="0" xfId="0" applyNumberFormat="1"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wrapText="1"/>
    </xf>
    <xf numFmtId="0" fontId="3" fillId="0" borderId="17" xfId="0" applyFont="1" applyFill="1" applyBorder="1" applyAlignment="1">
      <alignment horizontal="center"/>
    </xf>
    <xf numFmtId="168" fontId="3" fillId="0" borderId="0" xfId="328" applyNumberFormat="1" applyFont="1" applyFill="1" applyBorder="1" applyAlignment="1">
      <alignment horizontal="center" vertical="center"/>
    </xf>
    <xf numFmtId="49" fontId="4" fillId="0" borderId="15" xfId="0" applyNumberFormat="1" applyFont="1" applyFill="1" applyBorder="1" applyAlignment="1">
      <alignment horizontal="center"/>
    </xf>
    <xf numFmtId="168" fontId="3" fillId="0" borderId="0" xfId="328" applyNumberFormat="1" applyFont="1" applyFill="1" applyAlignment="1">
      <alignment horizontal="center" vertical="center"/>
    </xf>
    <xf numFmtId="169" fontId="3" fillId="0" borderId="0" xfId="608" applyNumberFormat="1" applyFont="1" applyFill="1" applyBorder="1" applyAlignment="1">
      <alignment horizontal="center" vertical="center"/>
    </xf>
    <xf numFmtId="169" fontId="3" fillId="0" borderId="16" xfId="608" applyNumberFormat="1" applyFont="1" applyFill="1" applyBorder="1" applyAlignment="1">
      <alignment horizontal="center" vertical="center"/>
    </xf>
    <xf numFmtId="0" fontId="4" fillId="0" borderId="18" xfId="0" applyFont="1" applyBorder="1" applyAlignment="1">
      <alignment horizontal="center" wrapText="1"/>
    </xf>
    <xf numFmtId="0" fontId="4" fillId="0" borderId="19" xfId="0" applyFont="1" applyBorder="1" applyAlignment="1">
      <alignment horizontal="center" wrapText="1"/>
    </xf>
    <xf numFmtId="0" fontId="4" fillId="0" borderId="36" xfId="0" applyFont="1" applyFill="1" applyBorder="1" applyAlignment="1">
      <alignment horizontal="center" wrapText="1"/>
    </xf>
    <xf numFmtId="0" fontId="4" fillId="0" borderId="20" xfId="0" applyFont="1" applyFill="1" applyBorder="1" applyAlignment="1">
      <alignment horizontal="center" wrapText="1"/>
    </xf>
    <xf numFmtId="0" fontId="4" fillId="0" borderId="18" xfId="0" applyFont="1" applyFill="1" applyBorder="1" applyAlignment="1">
      <alignment horizontal="center" wrapText="1"/>
    </xf>
    <xf numFmtId="0" fontId="4" fillId="0" borderId="19" xfId="0" applyFont="1" applyFill="1" applyBorder="1" applyAlignment="1">
      <alignment horizontal="center" wrapText="1"/>
    </xf>
    <xf numFmtId="0" fontId="80" fillId="0" borderId="18" xfId="0" applyFont="1" applyFill="1" applyBorder="1" applyAlignment="1">
      <alignment horizontal="center"/>
    </xf>
    <xf numFmtId="0" fontId="80" fillId="0" borderId="19" xfId="0" applyFont="1" applyFill="1" applyBorder="1" applyAlignment="1">
      <alignment horizontal="center"/>
    </xf>
    <xf numFmtId="0" fontId="80" fillId="0" borderId="18" xfId="0" applyFont="1" applyBorder="1" applyAlignment="1">
      <alignment horizontal="center" wrapText="1"/>
    </xf>
    <xf numFmtId="0" fontId="80" fillId="0" borderId="19" xfId="0" applyFont="1" applyBorder="1" applyAlignment="1">
      <alignment horizontal="center" wrapText="1"/>
    </xf>
    <xf numFmtId="0" fontId="80" fillId="0" borderId="18" xfId="0" applyFont="1" applyBorder="1" applyAlignment="1">
      <alignment horizontal="center"/>
    </xf>
    <xf numFmtId="0" fontId="80" fillId="0" borderId="19" xfId="0" applyFont="1" applyBorder="1" applyAlignment="1">
      <alignment horizontal="center"/>
    </xf>
    <xf numFmtId="0" fontId="3" fillId="0" borderId="0" xfId="0" applyFont="1" applyFill="1" applyAlignment="1">
      <alignment horizontal="center"/>
    </xf>
  </cellXfs>
  <cellStyles count="978">
    <cellStyle name="20% - Accent1 2" xfId="1" xr:uid="{00000000-0005-0000-0000-000000000000}"/>
    <cellStyle name="20% - Accent1 2 2" xfId="2" xr:uid="{00000000-0005-0000-0000-000001000000}"/>
    <cellStyle name="20% - Accent1 3" xfId="3" xr:uid="{00000000-0005-0000-0000-000002000000}"/>
    <cellStyle name="20% - Accent1 4" xfId="4" xr:uid="{00000000-0005-0000-0000-000003000000}"/>
    <cellStyle name="20% - Accent1 5" xfId="5" xr:uid="{00000000-0005-0000-0000-000004000000}"/>
    <cellStyle name="20% - Accent1 6" xfId="6" xr:uid="{00000000-0005-0000-0000-000005000000}"/>
    <cellStyle name="20% - Accent1 7" xfId="7" xr:uid="{00000000-0005-0000-0000-000006000000}"/>
    <cellStyle name="20% - Accent1 8" xfId="8" xr:uid="{00000000-0005-0000-0000-000007000000}"/>
    <cellStyle name="20% - Accent2 2" xfId="9" xr:uid="{00000000-0005-0000-0000-000008000000}"/>
    <cellStyle name="20% - Accent2 2 2" xfId="10" xr:uid="{00000000-0005-0000-0000-000009000000}"/>
    <cellStyle name="20% - Accent2 3" xfId="11" xr:uid="{00000000-0005-0000-0000-00000A000000}"/>
    <cellStyle name="20% - Accent2 4" xfId="12" xr:uid="{00000000-0005-0000-0000-00000B000000}"/>
    <cellStyle name="20% - Accent2 5" xfId="13" xr:uid="{00000000-0005-0000-0000-00000C000000}"/>
    <cellStyle name="20% - Accent2 6" xfId="14" xr:uid="{00000000-0005-0000-0000-00000D000000}"/>
    <cellStyle name="20% - Accent3 2" xfId="15" xr:uid="{00000000-0005-0000-0000-00000E000000}"/>
    <cellStyle name="20% - Accent3 2 2" xfId="16" xr:uid="{00000000-0005-0000-0000-00000F000000}"/>
    <cellStyle name="20% - Accent3 3" xfId="17" xr:uid="{00000000-0005-0000-0000-000010000000}"/>
    <cellStyle name="20% - Accent3 4" xfId="18" xr:uid="{00000000-0005-0000-0000-000011000000}"/>
    <cellStyle name="20% - Accent3 5" xfId="19" xr:uid="{00000000-0005-0000-0000-000012000000}"/>
    <cellStyle name="20% - Accent3 6" xfId="20" xr:uid="{00000000-0005-0000-0000-000013000000}"/>
    <cellStyle name="20% - Accent3 7" xfId="21" xr:uid="{00000000-0005-0000-0000-000014000000}"/>
    <cellStyle name="20% - Accent3 8" xfId="22" xr:uid="{00000000-0005-0000-0000-000015000000}"/>
    <cellStyle name="20% - Accent4 2" xfId="23" xr:uid="{00000000-0005-0000-0000-000016000000}"/>
    <cellStyle name="20% - Accent4 2 2" xfId="24" xr:uid="{00000000-0005-0000-0000-000017000000}"/>
    <cellStyle name="20% - Accent4 3" xfId="25" xr:uid="{00000000-0005-0000-0000-000018000000}"/>
    <cellStyle name="20% - Accent4 4" xfId="26" xr:uid="{00000000-0005-0000-0000-000019000000}"/>
    <cellStyle name="20% - Accent4 5" xfId="27" xr:uid="{00000000-0005-0000-0000-00001A000000}"/>
    <cellStyle name="20% - Accent4 6" xfId="28" xr:uid="{00000000-0005-0000-0000-00001B000000}"/>
    <cellStyle name="20% - Accent4 7" xfId="29" xr:uid="{00000000-0005-0000-0000-00001C000000}"/>
    <cellStyle name="20% - Accent4 8" xfId="30" xr:uid="{00000000-0005-0000-0000-00001D000000}"/>
    <cellStyle name="20% - Accent5 2" xfId="31" xr:uid="{00000000-0005-0000-0000-00001E000000}"/>
    <cellStyle name="20% - Accent5 2 2" xfId="32" xr:uid="{00000000-0005-0000-0000-00001F000000}"/>
    <cellStyle name="20% - Accent5 3" xfId="33" xr:uid="{00000000-0005-0000-0000-000020000000}"/>
    <cellStyle name="20% - Accent5 4" xfId="34" xr:uid="{00000000-0005-0000-0000-000021000000}"/>
    <cellStyle name="20% - Accent5 5" xfId="35" xr:uid="{00000000-0005-0000-0000-000022000000}"/>
    <cellStyle name="20% - Accent5 6" xfId="36" xr:uid="{00000000-0005-0000-0000-000023000000}"/>
    <cellStyle name="20% - Accent6 2" xfId="37" xr:uid="{00000000-0005-0000-0000-000024000000}"/>
    <cellStyle name="20% - Accent6 2 2" xfId="38" xr:uid="{00000000-0005-0000-0000-000025000000}"/>
    <cellStyle name="20% - Accent6 3" xfId="39" xr:uid="{00000000-0005-0000-0000-000026000000}"/>
    <cellStyle name="20% - Accent6 4" xfId="40" xr:uid="{00000000-0005-0000-0000-000027000000}"/>
    <cellStyle name="20% - Accent6 5" xfId="41" xr:uid="{00000000-0005-0000-0000-000028000000}"/>
    <cellStyle name="20% - Accent6 6" xfId="42" xr:uid="{00000000-0005-0000-0000-000029000000}"/>
    <cellStyle name="40% - Accent1 2" xfId="43" xr:uid="{00000000-0005-0000-0000-00002A000000}"/>
    <cellStyle name="40% - Accent1 2 2" xfId="44" xr:uid="{00000000-0005-0000-0000-00002B000000}"/>
    <cellStyle name="40% - Accent1 3" xfId="45" xr:uid="{00000000-0005-0000-0000-00002C000000}"/>
    <cellStyle name="40% - Accent1 4" xfId="46" xr:uid="{00000000-0005-0000-0000-00002D000000}"/>
    <cellStyle name="40% - Accent1 5" xfId="47" xr:uid="{00000000-0005-0000-0000-00002E000000}"/>
    <cellStyle name="40% - Accent1 6" xfId="48" xr:uid="{00000000-0005-0000-0000-00002F000000}"/>
    <cellStyle name="40% - Accent1 7" xfId="49" xr:uid="{00000000-0005-0000-0000-000030000000}"/>
    <cellStyle name="40% - Accent1 8" xfId="50" xr:uid="{00000000-0005-0000-0000-000031000000}"/>
    <cellStyle name="40% - Accent2 2" xfId="51" xr:uid="{00000000-0005-0000-0000-000032000000}"/>
    <cellStyle name="40% - Accent2 2 2" xfId="52" xr:uid="{00000000-0005-0000-0000-000033000000}"/>
    <cellStyle name="40% - Accent2 3" xfId="53" xr:uid="{00000000-0005-0000-0000-000034000000}"/>
    <cellStyle name="40% - Accent2 4" xfId="54" xr:uid="{00000000-0005-0000-0000-000035000000}"/>
    <cellStyle name="40% - Accent2 5" xfId="55" xr:uid="{00000000-0005-0000-0000-000036000000}"/>
    <cellStyle name="40% - Accent2 6" xfId="56" xr:uid="{00000000-0005-0000-0000-000037000000}"/>
    <cellStyle name="40% - Accent3 2" xfId="57" xr:uid="{00000000-0005-0000-0000-000038000000}"/>
    <cellStyle name="40% - Accent3 2 2" xfId="58" xr:uid="{00000000-0005-0000-0000-000039000000}"/>
    <cellStyle name="40% - Accent3 3" xfId="59" xr:uid="{00000000-0005-0000-0000-00003A000000}"/>
    <cellStyle name="40% - Accent3 4" xfId="60" xr:uid="{00000000-0005-0000-0000-00003B000000}"/>
    <cellStyle name="40% - Accent3 5" xfId="61" xr:uid="{00000000-0005-0000-0000-00003C000000}"/>
    <cellStyle name="40% - Accent3 6" xfId="62" xr:uid="{00000000-0005-0000-0000-00003D000000}"/>
    <cellStyle name="40% - Accent3 7" xfId="63" xr:uid="{00000000-0005-0000-0000-00003E000000}"/>
    <cellStyle name="40% - Accent3 8" xfId="64" xr:uid="{00000000-0005-0000-0000-00003F000000}"/>
    <cellStyle name="40% - Accent4 2" xfId="65" xr:uid="{00000000-0005-0000-0000-000040000000}"/>
    <cellStyle name="40% - Accent4 2 2" xfId="66" xr:uid="{00000000-0005-0000-0000-000041000000}"/>
    <cellStyle name="40% - Accent4 3" xfId="67" xr:uid="{00000000-0005-0000-0000-000042000000}"/>
    <cellStyle name="40% - Accent4 4" xfId="68" xr:uid="{00000000-0005-0000-0000-000043000000}"/>
    <cellStyle name="40% - Accent4 5" xfId="69" xr:uid="{00000000-0005-0000-0000-000044000000}"/>
    <cellStyle name="40% - Accent4 6" xfId="70" xr:uid="{00000000-0005-0000-0000-000045000000}"/>
    <cellStyle name="40% - Accent4 7" xfId="71" xr:uid="{00000000-0005-0000-0000-000046000000}"/>
    <cellStyle name="40% - Accent4 8" xfId="72" xr:uid="{00000000-0005-0000-0000-000047000000}"/>
    <cellStyle name="40% - Accent5 2" xfId="73" xr:uid="{00000000-0005-0000-0000-000048000000}"/>
    <cellStyle name="40% - Accent5 2 2" xfId="74" xr:uid="{00000000-0005-0000-0000-000049000000}"/>
    <cellStyle name="40% - Accent5 3" xfId="75" xr:uid="{00000000-0005-0000-0000-00004A000000}"/>
    <cellStyle name="40% - Accent5 4" xfId="76" xr:uid="{00000000-0005-0000-0000-00004B000000}"/>
    <cellStyle name="40% - Accent5 5" xfId="77" xr:uid="{00000000-0005-0000-0000-00004C000000}"/>
    <cellStyle name="40% - Accent5 6" xfId="78" xr:uid="{00000000-0005-0000-0000-00004D000000}"/>
    <cellStyle name="40% - Accent6 2" xfId="79" xr:uid="{00000000-0005-0000-0000-00004E000000}"/>
    <cellStyle name="40% - Accent6 2 2" xfId="80" xr:uid="{00000000-0005-0000-0000-00004F000000}"/>
    <cellStyle name="40% - Accent6 3" xfId="81" xr:uid="{00000000-0005-0000-0000-000050000000}"/>
    <cellStyle name="40% - Accent6 4" xfId="82" xr:uid="{00000000-0005-0000-0000-000051000000}"/>
    <cellStyle name="40% - Accent6 5" xfId="83" xr:uid="{00000000-0005-0000-0000-000052000000}"/>
    <cellStyle name="40% - Accent6 6" xfId="84" xr:uid="{00000000-0005-0000-0000-000053000000}"/>
    <cellStyle name="40% - Accent6 7" xfId="85" xr:uid="{00000000-0005-0000-0000-000054000000}"/>
    <cellStyle name="40% - Accent6 8" xfId="86" xr:uid="{00000000-0005-0000-0000-000055000000}"/>
    <cellStyle name="60% - Accent1 2" xfId="87" xr:uid="{00000000-0005-0000-0000-000056000000}"/>
    <cellStyle name="60% - Accent1 3" xfId="88" xr:uid="{00000000-0005-0000-0000-000057000000}"/>
    <cellStyle name="60% - Accent1 4" xfId="89" xr:uid="{00000000-0005-0000-0000-000058000000}"/>
    <cellStyle name="60% - Accent1 5" xfId="90" xr:uid="{00000000-0005-0000-0000-000059000000}"/>
    <cellStyle name="60% - Accent1 6" xfId="91" xr:uid="{00000000-0005-0000-0000-00005A000000}"/>
    <cellStyle name="60% - Accent1 7" xfId="92" xr:uid="{00000000-0005-0000-0000-00005B000000}"/>
    <cellStyle name="60% - Accent1 8" xfId="93" xr:uid="{00000000-0005-0000-0000-00005C000000}"/>
    <cellStyle name="60% - Accent2 2" xfId="94" xr:uid="{00000000-0005-0000-0000-00005D000000}"/>
    <cellStyle name="60% - Accent2 3" xfId="95" xr:uid="{00000000-0005-0000-0000-00005E000000}"/>
    <cellStyle name="60% - Accent2 4" xfId="96" xr:uid="{00000000-0005-0000-0000-00005F000000}"/>
    <cellStyle name="60% - Accent2 5" xfId="97" xr:uid="{00000000-0005-0000-0000-000060000000}"/>
    <cellStyle name="60% - Accent2 6" xfId="98" xr:uid="{00000000-0005-0000-0000-000061000000}"/>
    <cellStyle name="60% - Accent3 2" xfId="99" xr:uid="{00000000-0005-0000-0000-000062000000}"/>
    <cellStyle name="60% - Accent3 3" xfId="100" xr:uid="{00000000-0005-0000-0000-000063000000}"/>
    <cellStyle name="60% - Accent3 4" xfId="101" xr:uid="{00000000-0005-0000-0000-000064000000}"/>
    <cellStyle name="60% - Accent3 5" xfId="102" xr:uid="{00000000-0005-0000-0000-000065000000}"/>
    <cellStyle name="60% - Accent3 6" xfId="103" xr:uid="{00000000-0005-0000-0000-000066000000}"/>
    <cellStyle name="60% - Accent3 7" xfId="104" xr:uid="{00000000-0005-0000-0000-000067000000}"/>
    <cellStyle name="60% - Accent3 8" xfId="105" xr:uid="{00000000-0005-0000-0000-000068000000}"/>
    <cellStyle name="60% - Accent4 2" xfId="106" xr:uid="{00000000-0005-0000-0000-000069000000}"/>
    <cellStyle name="60% - Accent4 3" xfId="107" xr:uid="{00000000-0005-0000-0000-00006A000000}"/>
    <cellStyle name="60% - Accent4 4" xfId="108" xr:uid="{00000000-0005-0000-0000-00006B000000}"/>
    <cellStyle name="60% - Accent4 5" xfId="109" xr:uid="{00000000-0005-0000-0000-00006C000000}"/>
    <cellStyle name="60% - Accent4 6" xfId="110" xr:uid="{00000000-0005-0000-0000-00006D000000}"/>
    <cellStyle name="60% - Accent4 7" xfId="111" xr:uid="{00000000-0005-0000-0000-00006E000000}"/>
    <cellStyle name="60% - Accent4 8" xfId="112" xr:uid="{00000000-0005-0000-0000-00006F000000}"/>
    <cellStyle name="60% - Accent5 2" xfId="113" xr:uid="{00000000-0005-0000-0000-000070000000}"/>
    <cellStyle name="60% - Accent5 3" xfId="114" xr:uid="{00000000-0005-0000-0000-000071000000}"/>
    <cellStyle name="60% - Accent5 4" xfId="115" xr:uid="{00000000-0005-0000-0000-000072000000}"/>
    <cellStyle name="60% - Accent5 5" xfId="116" xr:uid="{00000000-0005-0000-0000-000073000000}"/>
    <cellStyle name="60% - Accent5 6" xfId="117" xr:uid="{00000000-0005-0000-0000-000074000000}"/>
    <cellStyle name="60% - Accent6 2" xfId="118" xr:uid="{00000000-0005-0000-0000-000075000000}"/>
    <cellStyle name="60% - Accent6 3" xfId="119" xr:uid="{00000000-0005-0000-0000-000076000000}"/>
    <cellStyle name="60% - Accent6 4" xfId="120" xr:uid="{00000000-0005-0000-0000-000077000000}"/>
    <cellStyle name="60% - Accent6 5" xfId="121" xr:uid="{00000000-0005-0000-0000-000078000000}"/>
    <cellStyle name="60% - Accent6 6" xfId="122" xr:uid="{00000000-0005-0000-0000-000079000000}"/>
    <cellStyle name="60% - Accent6 7" xfId="123" xr:uid="{00000000-0005-0000-0000-00007A000000}"/>
    <cellStyle name="60% - Accent6 8" xfId="124" xr:uid="{00000000-0005-0000-0000-00007B000000}"/>
    <cellStyle name="Accent1 2" xfId="125" xr:uid="{00000000-0005-0000-0000-00007C000000}"/>
    <cellStyle name="Accent1 3" xfId="126" xr:uid="{00000000-0005-0000-0000-00007D000000}"/>
    <cellStyle name="Accent1 4" xfId="127" xr:uid="{00000000-0005-0000-0000-00007E000000}"/>
    <cellStyle name="Accent1 5" xfId="128" xr:uid="{00000000-0005-0000-0000-00007F000000}"/>
    <cellStyle name="Accent1 6" xfId="129" xr:uid="{00000000-0005-0000-0000-000080000000}"/>
    <cellStyle name="Accent1 7" xfId="130" xr:uid="{00000000-0005-0000-0000-000081000000}"/>
    <cellStyle name="Accent1 8" xfId="131" xr:uid="{00000000-0005-0000-0000-000082000000}"/>
    <cellStyle name="Accent2 2" xfId="132" xr:uid="{00000000-0005-0000-0000-000083000000}"/>
    <cellStyle name="Accent2 3" xfId="133" xr:uid="{00000000-0005-0000-0000-000084000000}"/>
    <cellStyle name="Accent2 4" xfId="134" xr:uid="{00000000-0005-0000-0000-000085000000}"/>
    <cellStyle name="Accent2 5" xfId="135" xr:uid="{00000000-0005-0000-0000-000086000000}"/>
    <cellStyle name="Accent2 6" xfId="136" xr:uid="{00000000-0005-0000-0000-000087000000}"/>
    <cellStyle name="Accent3 2" xfId="137" xr:uid="{00000000-0005-0000-0000-000088000000}"/>
    <cellStyle name="Accent3 3" xfId="138" xr:uid="{00000000-0005-0000-0000-000089000000}"/>
    <cellStyle name="Accent3 4" xfId="139" xr:uid="{00000000-0005-0000-0000-00008A000000}"/>
    <cellStyle name="Accent3 5" xfId="140" xr:uid="{00000000-0005-0000-0000-00008B000000}"/>
    <cellStyle name="Accent3 6" xfId="141" xr:uid="{00000000-0005-0000-0000-00008C000000}"/>
    <cellStyle name="Accent4 2" xfId="142" xr:uid="{00000000-0005-0000-0000-00008D000000}"/>
    <cellStyle name="Accent4 3" xfId="143" xr:uid="{00000000-0005-0000-0000-00008E000000}"/>
    <cellStyle name="Accent4 4" xfId="144" xr:uid="{00000000-0005-0000-0000-00008F000000}"/>
    <cellStyle name="Accent4 5" xfId="145" xr:uid="{00000000-0005-0000-0000-000090000000}"/>
    <cellStyle name="Accent4 6" xfId="146" xr:uid="{00000000-0005-0000-0000-000091000000}"/>
    <cellStyle name="Accent4 7" xfId="147" xr:uid="{00000000-0005-0000-0000-000092000000}"/>
    <cellStyle name="Accent4 8" xfId="148" xr:uid="{00000000-0005-0000-0000-000093000000}"/>
    <cellStyle name="Accent5 2" xfId="149" xr:uid="{00000000-0005-0000-0000-000094000000}"/>
    <cellStyle name="Accent5 3" xfId="150" xr:uid="{00000000-0005-0000-0000-000095000000}"/>
    <cellStyle name="Accent5 4" xfId="151" xr:uid="{00000000-0005-0000-0000-000096000000}"/>
    <cellStyle name="Accent5 5" xfId="152" xr:uid="{00000000-0005-0000-0000-000097000000}"/>
    <cellStyle name="Accent5 6" xfId="153" xr:uid="{00000000-0005-0000-0000-000098000000}"/>
    <cellStyle name="Accent6 2" xfId="154" xr:uid="{00000000-0005-0000-0000-000099000000}"/>
    <cellStyle name="Accent6 3" xfId="155" xr:uid="{00000000-0005-0000-0000-00009A000000}"/>
    <cellStyle name="Accent6 4" xfId="156" xr:uid="{00000000-0005-0000-0000-00009B000000}"/>
    <cellStyle name="Accent6 5" xfId="157" xr:uid="{00000000-0005-0000-0000-00009C000000}"/>
    <cellStyle name="Accent6 6" xfId="158" xr:uid="{00000000-0005-0000-0000-00009D000000}"/>
    <cellStyle name="Bad 2" xfId="159" xr:uid="{00000000-0005-0000-0000-00009E000000}"/>
    <cellStyle name="Bad 3" xfId="160" xr:uid="{00000000-0005-0000-0000-00009F000000}"/>
    <cellStyle name="Bad 4" xfId="161" xr:uid="{00000000-0005-0000-0000-0000A0000000}"/>
    <cellStyle name="Bad 5" xfId="162" xr:uid="{00000000-0005-0000-0000-0000A1000000}"/>
    <cellStyle name="Bad 6" xfId="163" xr:uid="{00000000-0005-0000-0000-0000A2000000}"/>
    <cellStyle name="Bad 7" xfId="164" xr:uid="{00000000-0005-0000-0000-0000A3000000}"/>
    <cellStyle name="Bad 8" xfId="165" xr:uid="{00000000-0005-0000-0000-0000A4000000}"/>
    <cellStyle name="Calculation 2" xfId="166" xr:uid="{00000000-0005-0000-0000-0000A5000000}"/>
    <cellStyle name="Calculation 3" xfId="167" xr:uid="{00000000-0005-0000-0000-0000A6000000}"/>
    <cellStyle name="Calculation 4" xfId="168" xr:uid="{00000000-0005-0000-0000-0000A7000000}"/>
    <cellStyle name="Calculation 5" xfId="169" xr:uid="{00000000-0005-0000-0000-0000A8000000}"/>
    <cellStyle name="Calculation 6" xfId="170" xr:uid="{00000000-0005-0000-0000-0000A9000000}"/>
    <cellStyle name="Check Cell 2" xfId="171" xr:uid="{00000000-0005-0000-0000-0000AA000000}"/>
    <cellStyle name="Check Cell 3" xfId="172" xr:uid="{00000000-0005-0000-0000-0000AB000000}"/>
    <cellStyle name="Check Cell 4" xfId="173" xr:uid="{00000000-0005-0000-0000-0000AC000000}"/>
    <cellStyle name="Check Cell 5" xfId="174" xr:uid="{00000000-0005-0000-0000-0000AD000000}"/>
    <cellStyle name="Check Cell 6" xfId="175" xr:uid="{00000000-0005-0000-0000-0000AE000000}"/>
    <cellStyle name="Check Cell 7" xfId="176" xr:uid="{00000000-0005-0000-0000-0000AF000000}"/>
    <cellStyle name="Check Cell 8" xfId="177" xr:uid="{00000000-0005-0000-0000-0000B0000000}"/>
    <cellStyle name="Comma" xfId="178" builtinId="3"/>
    <cellStyle name="Comma 10" xfId="179" xr:uid="{00000000-0005-0000-0000-0000B2000000}"/>
    <cellStyle name="Comma 11" xfId="180" xr:uid="{00000000-0005-0000-0000-0000B3000000}"/>
    <cellStyle name="Comma 12" xfId="181" xr:uid="{00000000-0005-0000-0000-0000B4000000}"/>
    <cellStyle name="Comma 13" xfId="182" xr:uid="{00000000-0005-0000-0000-0000B5000000}"/>
    <cellStyle name="Comma 14" xfId="183" xr:uid="{00000000-0005-0000-0000-0000B6000000}"/>
    <cellStyle name="Comma 15" xfId="184" xr:uid="{00000000-0005-0000-0000-0000B7000000}"/>
    <cellStyle name="Comma 16" xfId="185" xr:uid="{00000000-0005-0000-0000-0000B8000000}"/>
    <cellStyle name="Comma 17" xfId="186" xr:uid="{00000000-0005-0000-0000-0000B9000000}"/>
    <cellStyle name="Comma 17 2" xfId="187" xr:uid="{00000000-0005-0000-0000-0000BA000000}"/>
    <cellStyle name="Comma 17 2 2" xfId="188" xr:uid="{00000000-0005-0000-0000-0000BB000000}"/>
    <cellStyle name="Comma 17 2 2 2" xfId="189" xr:uid="{00000000-0005-0000-0000-0000BC000000}"/>
    <cellStyle name="Comma 17 2 2 2 2" xfId="728" xr:uid="{00000000-0005-0000-0000-0000BD000000}"/>
    <cellStyle name="Comma 17 2 2 3" xfId="727" xr:uid="{00000000-0005-0000-0000-0000BE000000}"/>
    <cellStyle name="Comma 17 2 3" xfId="190" xr:uid="{00000000-0005-0000-0000-0000BF000000}"/>
    <cellStyle name="Comma 17 2 3 2" xfId="729" xr:uid="{00000000-0005-0000-0000-0000C0000000}"/>
    <cellStyle name="Comma 17 2 4" xfId="726" xr:uid="{00000000-0005-0000-0000-0000C1000000}"/>
    <cellStyle name="Comma 17 3" xfId="191" xr:uid="{00000000-0005-0000-0000-0000C2000000}"/>
    <cellStyle name="Comma 17 3 2" xfId="192" xr:uid="{00000000-0005-0000-0000-0000C3000000}"/>
    <cellStyle name="Comma 17 3 2 2" xfId="193" xr:uid="{00000000-0005-0000-0000-0000C4000000}"/>
    <cellStyle name="Comma 17 3 2 2 2" xfId="732" xr:uid="{00000000-0005-0000-0000-0000C5000000}"/>
    <cellStyle name="Comma 17 3 2 3" xfId="731" xr:uid="{00000000-0005-0000-0000-0000C6000000}"/>
    <cellStyle name="Comma 17 3 3" xfId="194" xr:uid="{00000000-0005-0000-0000-0000C7000000}"/>
    <cellStyle name="Comma 17 3 3 2" xfId="733" xr:uid="{00000000-0005-0000-0000-0000C8000000}"/>
    <cellStyle name="Comma 17 3 4" xfId="730" xr:uid="{00000000-0005-0000-0000-0000C9000000}"/>
    <cellStyle name="Comma 17 4" xfId="195" xr:uid="{00000000-0005-0000-0000-0000CA000000}"/>
    <cellStyle name="Comma 17 4 2" xfId="196" xr:uid="{00000000-0005-0000-0000-0000CB000000}"/>
    <cellStyle name="Comma 17 4 2 2" xfId="735" xr:uid="{00000000-0005-0000-0000-0000CC000000}"/>
    <cellStyle name="Comma 17 4 3" xfId="734" xr:uid="{00000000-0005-0000-0000-0000CD000000}"/>
    <cellStyle name="Comma 17 5" xfId="197" xr:uid="{00000000-0005-0000-0000-0000CE000000}"/>
    <cellStyle name="Comma 17 5 2" xfId="736" xr:uid="{00000000-0005-0000-0000-0000CF000000}"/>
    <cellStyle name="Comma 17 6" xfId="725" xr:uid="{00000000-0005-0000-0000-0000D0000000}"/>
    <cellStyle name="Comma 18" xfId="198" xr:uid="{00000000-0005-0000-0000-0000D1000000}"/>
    <cellStyle name="Comma 19" xfId="199" xr:uid="{00000000-0005-0000-0000-0000D2000000}"/>
    <cellStyle name="Comma 2" xfId="200" xr:uid="{00000000-0005-0000-0000-0000D3000000}"/>
    <cellStyle name="Comma 2 2" xfId="201" xr:uid="{00000000-0005-0000-0000-0000D4000000}"/>
    <cellStyle name="Comma 2 2 2" xfId="202" xr:uid="{00000000-0005-0000-0000-0000D5000000}"/>
    <cellStyle name="Comma 2 2 3" xfId="203" xr:uid="{00000000-0005-0000-0000-0000D6000000}"/>
    <cellStyle name="Comma 2 3" xfId="204" xr:uid="{00000000-0005-0000-0000-0000D7000000}"/>
    <cellStyle name="Comma 2 4" xfId="205" xr:uid="{00000000-0005-0000-0000-0000D8000000}"/>
    <cellStyle name="Comma 2 5" xfId="206" xr:uid="{00000000-0005-0000-0000-0000D9000000}"/>
    <cellStyle name="Comma 2_Allocators" xfId="207" xr:uid="{00000000-0005-0000-0000-0000DA000000}"/>
    <cellStyle name="Comma 20" xfId="208" xr:uid="{00000000-0005-0000-0000-0000DB000000}"/>
    <cellStyle name="Comma 20 2" xfId="209" xr:uid="{00000000-0005-0000-0000-0000DC000000}"/>
    <cellStyle name="Comma 20 2 2" xfId="210" xr:uid="{00000000-0005-0000-0000-0000DD000000}"/>
    <cellStyle name="Comma 20 2 2 2" xfId="211" xr:uid="{00000000-0005-0000-0000-0000DE000000}"/>
    <cellStyle name="Comma 20 2 2 2 2" xfId="740" xr:uid="{00000000-0005-0000-0000-0000DF000000}"/>
    <cellStyle name="Comma 20 2 2 3" xfId="739" xr:uid="{00000000-0005-0000-0000-0000E0000000}"/>
    <cellStyle name="Comma 20 2 3" xfId="212" xr:uid="{00000000-0005-0000-0000-0000E1000000}"/>
    <cellStyle name="Comma 20 2 3 2" xfId="741" xr:uid="{00000000-0005-0000-0000-0000E2000000}"/>
    <cellStyle name="Comma 20 2 4" xfId="738" xr:uid="{00000000-0005-0000-0000-0000E3000000}"/>
    <cellStyle name="Comma 20 3" xfId="213" xr:uid="{00000000-0005-0000-0000-0000E4000000}"/>
    <cellStyle name="Comma 20 3 2" xfId="214" xr:uid="{00000000-0005-0000-0000-0000E5000000}"/>
    <cellStyle name="Comma 20 3 2 2" xfId="215" xr:uid="{00000000-0005-0000-0000-0000E6000000}"/>
    <cellStyle name="Comma 20 3 2 2 2" xfId="744" xr:uid="{00000000-0005-0000-0000-0000E7000000}"/>
    <cellStyle name="Comma 20 3 2 3" xfId="743" xr:uid="{00000000-0005-0000-0000-0000E8000000}"/>
    <cellStyle name="Comma 20 3 3" xfId="216" xr:uid="{00000000-0005-0000-0000-0000E9000000}"/>
    <cellStyle name="Comma 20 3 3 2" xfId="745" xr:uid="{00000000-0005-0000-0000-0000EA000000}"/>
    <cellStyle name="Comma 20 3 4" xfId="742" xr:uid="{00000000-0005-0000-0000-0000EB000000}"/>
    <cellStyle name="Comma 20 4" xfId="217" xr:uid="{00000000-0005-0000-0000-0000EC000000}"/>
    <cellStyle name="Comma 20 4 2" xfId="218" xr:uid="{00000000-0005-0000-0000-0000ED000000}"/>
    <cellStyle name="Comma 20 4 2 2" xfId="747" xr:uid="{00000000-0005-0000-0000-0000EE000000}"/>
    <cellStyle name="Comma 20 4 3" xfId="746" xr:uid="{00000000-0005-0000-0000-0000EF000000}"/>
    <cellStyle name="Comma 20 5" xfId="219" xr:uid="{00000000-0005-0000-0000-0000F0000000}"/>
    <cellStyle name="Comma 20 5 2" xfId="748" xr:uid="{00000000-0005-0000-0000-0000F1000000}"/>
    <cellStyle name="Comma 20 6" xfId="737" xr:uid="{00000000-0005-0000-0000-0000F2000000}"/>
    <cellStyle name="Comma 21" xfId="220" xr:uid="{00000000-0005-0000-0000-0000F3000000}"/>
    <cellStyle name="Comma 22" xfId="724" xr:uid="{00000000-0005-0000-0000-0000F4000000}"/>
    <cellStyle name="Comma 3" xfId="221" xr:uid="{00000000-0005-0000-0000-0000F5000000}"/>
    <cellStyle name="Comma 3 10" xfId="222" xr:uid="{00000000-0005-0000-0000-0000F6000000}"/>
    <cellStyle name="Comma 3 10 2" xfId="223" xr:uid="{00000000-0005-0000-0000-0000F7000000}"/>
    <cellStyle name="Comma 3 10 2 2" xfId="224" xr:uid="{00000000-0005-0000-0000-0000F8000000}"/>
    <cellStyle name="Comma 3 10 2 2 2" xfId="225" xr:uid="{00000000-0005-0000-0000-0000F9000000}"/>
    <cellStyle name="Comma 3 10 2 2 2 2" xfId="752" xr:uid="{00000000-0005-0000-0000-0000FA000000}"/>
    <cellStyle name="Comma 3 10 2 2 3" xfId="751" xr:uid="{00000000-0005-0000-0000-0000FB000000}"/>
    <cellStyle name="Comma 3 10 2 3" xfId="226" xr:uid="{00000000-0005-0000-0000-0000FC000000}"/>
    <cellStyle name="Comma 3 10 2 3 2" xfId="753" xr:uid="{00000000-0005-0000-0000-0000FD000000}"/>
    <cellStyle name="Comma 3 10 2 4" xfId="750" xr:uid="{00000000-0005-0000-0000-0000FE000000}"/>
    <cellStyle name="Comma 3 10 3" xfId="227" xr:uid="{00000000-0005-0000-0000-0000FF000000}"/>
    <cellStyle name="Comma 3 10 3 2" xfId="228" xr:uid="{00000000-0005-0000-0000-000000010000}"/>
    <cellStyle name="Comma 3 10 3 2 2" xfId="229" xr:uid="{00000000-0005-0000-0000-000001010000}"/>
    <cellStyle name="Comma 3 10 3 2 2 2" xfId="756" xr:uid="{00000000-0005-0000-0000-000002010000}"/>
    <cellStyle name="Comma 3 10 3 2 3" xfId="755" xr:uid="{00000000-0005-0000-0000-000003010000}"/>
    <cellStyle name="Comma 3 10 3 3" xfId="230" xr:uid="{00000000-0005-0000-0000-000004010000}"/>
    <cellStyle name="Comma 3 10 3 3 2" xfId="757" xr:uid="{00000000-0005-0000-0000-000005010000}"/>
    <cellStyle name="Comma 3 10 3 4" xfId="754" xr:uid="{00000000-0005-0000-0000-000006010000}"/>
    <cellStyle name="Comma 3 10 4" xfId="231" xr:uid="{00000000-0005-0000-0000-000007010000}"/>
    <cellStyle name="Comma 3 10 4 2" xfId="232" xr:uid="{00000000-0005-0000-0000-000008010000}"/>
    <cellStyle name="Comma 3 10 4 2 2" xfId="759" xr:uid="{00000000-0005-0000-0000-000009010000}"/>
    <cellStyle name="Comma 3 10 4 3" xfId="758" xr:uid="{00000000-0005-0000-0000-00000A010000}"/>
    <cellStyle name="Comma 3 10 5" xfId="233" xr:uid="{00000000-0005-0000-0000-00000B010000}"/>
    <cellStyle name="Comma 3 10 5 2" xfId="760" xr:uid="{00000000-0005-0000-0000-00000C010000}"/>
    <cellStyle name="Comma 3 10 6" xfId="749" xr:uid="{00000000-0005-0000-0000-00000D010000}"/>
    <cellStyle name="Comma 3 11" xfId="234" xr:uid="{00000000-0005-0000-0000-00000E010000}"/>
    <cellStyle name="Comma 3 12" xfId="235" xr:uid="{00000000-0005-0000-0000-00000F010000}"/>
    <cellStyle name="Comma 3 12 2" xfId="236" xr:uid="{00000000-0005-0000-0000-000010010000}"/>
    <cellStyle name="Comma 3 12 2 2" xfId="237" xr:uid="{00000000-0005-0000-0000-000011010000}"/>
    <cellStyle name="Comma 3 12 2 2 2" xfId="763" xr:uid="{00000000-0005-0000-0000-000012010000}"/>
    <cellStyle name="Comma 3 12 2 3" xfId="762" xr:uid="{00000000-0005-0000-0000-000013010000}"/>
    <cellStyle name="Comma 3 12 3" xfId="238" xr:uid="{00000000-0005-0000-0000-000014010000}"/>
    <cellStyle name="Comma 3 12 3 2" xfId="764" xr:uid="{00000000-0005-0000-0000-000015010000}"/>
    <cellStyle name="Comma 3 12 4" xfId="761" xr:uid="{00000000-0005-0000-0000-000016010000}"/>
    <cellStyle name="Comma 3 13" xfId="239" xr:uid="{00000000-0005-0000-0000-000017010000}"/>
    <cellStyle name="Comma 3 2" xfId="240" xr:uid="{00000000-0005-0000-0000-000018010000}"/>
    <cellStyle name="Comma 3 3" xfId="241" xr:uid="{00000000-0005-0000-0000-000019010000}"/>
    <cellStyle name="Comma 3 4" xfId="242" xr:uid="{00000000-0005-0000-0000-00001A010000}"/>
    <cellStyle name="Comma 3 4 2" xfId="243" xr:uid="{00000000-0005-0000-0000-00001B010000}"/>
    <cellStyle name="Comma 3 4 2 2" xfId="244" xr:uid="{00000000-0005-0000-0000-00001C010000}"/>
    <cellStyle name="Comma 3 4 2 2 2" xfId="245" xr:uid="{00000000-0005-0000-0000-00001D010000}"/>
    <cellStyle name="Comma 3 4 2 2 2 2" xfId="768" xr:uid="{00000000-0005-0000-0000-00001E010000}"/>
    <cellStyle name="Comma 3 4 2 2 3" xfId="767" xr:uid="{00000000-0005-0000-0000-00001F010000}"/>
    <cellStyle name="Comma 3 4 2 3" xfId="246" xr:uid="{00000000-0005-0000-0000-000020010000}"/>
    <cellStyle name="Comma 3 4 2 3 2" xfId="769" xr:uid="{00000000-0005-0000-0000-000021010000}"/>
    <cellStyle name="Comma 3 4 2 4" xfId="766" xr:uid="{00000000-0005-0000-0000-000022010000}"/>
    <cellStyle name="Comma 3 4 3" xfId="247" xr:uid="{00000000-0005-0000-0000-000023010000}"/>
    <cellStyle name="Comma 3 4 3 2" xfId="248" xr:uid="{00000000-0005-0000-0000-000024010000}"/>
    <cellStyle name="Comma 3 4 3 2 2" xfId="249" xr:uid="{00000000-0005-0000-0000-000025010000}"/>
    <cellStyle name="Comma 3 4 3 2 2 2" xfId="772" xr:uid="{00000000-0005-0000-0000-000026010000}"/>
    <cellStyle name="Comma 3 4 3 2 3" xfId="771" xr:uid="{00000000-0005-0000-0000-000027010000}"/>
    <cellStyle name="Comma 3 4 3 3" xfId="250" xr:uid="{00000000-0005-0000-0000-000028010000}"/>
    <cellStyle name="Comma 3 4 3 3 2" xfId="773" xr:uid="{00000000-0005-0000-0000-000029010000}"/>
    <cellStyle name="Comma 3 4 3 4" xfId="770" xr:uid="{00000000-0005-0000-0000-00002A010000}"/>
    <cellStyle name="Comma 3 4 4" xfId="251" xr:uid="{00000000-0005-0000-0000-00002B010000}"/>
    <cellStyle name="Comma 3 4 4 2" xfId="252" xr:uid="{00000000-0005-0000-0000-00002C010000}"/>
    <cellStyle name="Comma 3 4 4 2 2" xfId="775" xr:uid="{00000000-0005-0000-0000-00002D010000}"/>
    <cellStyle name="Comma 3 4 4 3" xfId="774" xr:uid="{00000000-0005-0000-0000-00002E010000}"/>
    <cellStyle name="Comma 3 4 5" xfId="253" xr:uid="{00000000-0005-0000-0000-00002F010000}"/>
    <cellStyle name="Comma 3 4 5 2" xfId="776" xr:uid="{00000000-0005-0000-0000-000030010000}"/>
    <cellStyle name="Comma 3 4 6" xfId="765" xr:uid="{00000000-0005-0000-0000-000031010000}"/>
    <cellStyle name="Comma 3 5" xfId="254" xr:uid="{00000000-0005-0000-0000-000032010000}"/>
    <cellStyle name="Comma 3 5 2" xfId="255" xr:uid="{00000000-0005-0000-0000-000033010000}"/>
    <cellStyle name="Comma 3 5 2 2" xfId="256" xr:uid="{00000000-0005-0000-0000-000034010000}"/>
    <cellStyle name="Comma 3 5 2 2 2" xfId="257" xr:uid="{00000000-0005-0000-0000-000035010000}"/>
    <cellStyle name="Comma 3 5 2 2 2 2" xfId="780" xr:uid="{00000000-0005-0000-0000-000036010000}"/>
    <cellStyle name="Comma 3 5 2 2 3" xfId="779" xr:uid="{00000000-0005-0000-0000-000037010000}"/>
    <cellStyle name="Comma 3 5 2 3" xfId="258" xr:uid="{00000000-0005-0000-0000-000038010000}"/>
    <cellStyle name="Comma 3 5 2 3 2" xfId="781" xr:uid="{00000000-0005-0000-0000-000039010000}"/>
    <cellStyle name="Comma 3 5 2 4" xfId="778" xr:uid="{00000000-0005-0000-0000-00003A010000}"/>
    <cellStyle name="Comma 3 5 3" xfId="259" xr:uid="{00000000-0005-0000-0000-00003B010000}"/>
    <cellStyle name="Comma 3 5 3 2" xfId="260" xr:uid="{00000000-0005-0000-0000-00003C010000}"/>
    <cellStyle name="Comma 3 5 3 2 2" xfId="261" xr:uid="{00000000-0005-0000-0000-00003D010000}"/>
    <cellStyle name="Comma 3 5 3 2 2 2" xfId="784" xr:uid="{00000000-0005-0000-0000-00003E010000}"/>
    <cellStyle name="Comma 3 5 3 2 3" xfId="783" xr:uid="{00000000-0005-0000-0000-00003F010000}"/>
    <cellStyle name="Comma 3 5 3 3" xfId="262" xr:uid="{00000000-0005-0000-0000-000040010000}"/>
    <cellStyle name="Comma 3 5 3 3 2" xfId="785" xr:uid="{00000000-0005-0000-0000-000041010000}"/>
    <cellStyle name="Comma 3 5 3 4" xfId="782" xr:uid="{00000000-0005-0000-0000-000042010000}"/>
    <cellStyle name="Comma 3 5 4" xfId="263" xr:uid="{00000000-0005-0000-0000-000043010000}"/>
    <cellStyle name="Comma 3 5 4 2" xfId="264" xr:uid="{00000000-0005-0000-0000-000044010000}"/>
    <cellStyle name="Comma 3 5 4 2 2" xfId="787" xr:uid="{00000000-0005-0000-0000-000045010000}"/>
    <cellStyle name="Comma 3 5 4 3" xfId="786" xr:uid="{00000000-0005-0000-0000-000046010000}"/>
    <cellStyle name="Comma 3 5 5" xfId="265" xr:uid="{00000000-0005-0000-0000-000047010000}"/>
    <cellStyle name="Comma 3 5 5 2" xfId="788" xr:uid="{00000000-0005-0000-0000-000048010000}"/>
    <cellStyle name="Comma 3 5 6" xfId="777" xr:uid="{00000000-0005-0000-0000-000049010000}"/>
    <cellStyle name="Comma 3 6" xfId="266" xr:uid="{00000000-0005-0000-0000-00004A010000}"/>
    <cellStyle name="Comma 3 6 2" xfId="267" xr:uid="{00000000-0005-0000-0000-00004B010000}"/>
    <cellStyle name="Comma 3 6 2 2" xfId="268" xr:uid="{00000000-0005-0000-0000-00004C010000}"/>
    <cellStyle name="Comma 3 6 2 2 2" xfId="269" xr:uid="{00000000-0005-0000-0000-00004D010000}"/>
    <cellStyle name="Comma 3 6 2 2 2 2" xfId="792" xr:uid="{00000000-0005-0000-0000-00004E010000}"/>
    <cellStyle name="Comma 3 6 2 2 3" xfId="791" xr:uid="{00000000-0005-0000-0000-00004F010000}"/>
    <cellStyle name="Comma 3 6 2 3" xfId="270" xr:uid="{00000000-0005-0000-0000-000050010000}"/>
    <cellStyle name="Comma 3 6 2 3 2" xfId="793" xr:uid="{00000000-0005-0000-0000-000051010000}"/>
    <cellStyle name="Comma 3 6 2 4" xfId="790" xr:uid="{00000000-0005-0000-0000-000052010000}"/>
    <cellStyle name="Comma 3 6 3" xfId="271" xr:uid="{00000000-0005-0000-0000-000053010000}"/>
    <cellStyle name="Comma 3 6 3 2" xfId="272" xr:uid="{00000000-0005-0000-0000-000054010000}"/>
    <cellStyle name="Comma 3 6 3 2 2" xfId="273" xr:uid="{00000000-0005-0000-0000-000055010000}"/>
    <cellStyle name="Comma 3 6 3 2 2 2" xfId="796" xr:uid="{00000000-0005-0000-0000-000056010000}"/>
    <cellStyle name="Comma 3 6 3 2 3" xfId="795" xr:uid="{00000000-0005-0000-0000-000057010000}"/>
    <cellStyle name="Comma 3 6 3 3" xfId="274" xr:uid="{00000000-0005-0000-0000-000058010000}"/>
    <cellStyle name="Comma 3 6 3 3 2" xfId="797" xr:uid="{00000000-0005-0000-0000-000059010000}"/>
    <cellStyle name="Comma 3 6 3 4" xfId="794" xr:uid="{00000000-0005-0000-0000-00005A010000}"/>
    <cellStyle name="Comma 3 6 4" xfId="275" xr:uid="{00000000-0005-0000-0000-00005B010000}"/>
    <cellStyle name="Comma 3 6 4 2" xfId="276" xr:uid="{00000000-0005-0000-0000-00005C010000}"/>
    <cellStyle name="Comma 3 6 4 2 2" xfId="799" xr:uid="{00000000-0005-0000-0000-00005D010000}"/>
    <cellStyle name="Comma 3 6 4 3" xfId="798" xr:uid="{00000000-0005-0000-0000-00005E010000}"/>
    <cellStyle name="Comma 3 6 5" xfId="277" xr:uid="{00000000-0005-0000-0000-00005F010000}"/>
    <cellStyle name="Comma 3 6 5 2" xfId="800" xr:uid="{00000000-0005-0000-0000-000060010000}"/>
    <cellStyle name="Comma 3 6 6" xfId="789" xr:uid="{00000000-0005-0000-0000-000061010000}"/>
    <cellStyle name="Comma 3 7" xfId="278" xr:uid="{00000000-0005-0000-0000-000062010000}"/>
    <cellStyle name="Comma 3 7 2" xfId="279" xr:uid="{00000000-0005-0000-0000-000063010000}"/>
    <cellStyle name="Comma 3 7 2 2" xfId="280" xr:uid="{00000000-0005-0000-0000-000064010000}"/>
    <cellStyle name="Comma 3 7 2 2 2" xfId="281" xr:uid="{00000000-0005-0000-0000-000065010000}"/>
    <cellStyle name="Comma 3 7 2 2 2 2" xfId="804" xr:uid="{00000000-0005-0000-0000-000066010000}"/>
    <cellStyle name="Comma 3 7 2 2 3" xfId="803" xr:uid="{00000000-0005-0000-0000-000067010000}"/>
    <cellStyle name="Comma 3 7 2 3" xfId="282" xr:uid="{00000000-0005-0000-0000-000068010000}"/>
    <cellStyle name="Comma 3 7 2 3 2" xfId="805" xr:uid="{00000000-0005-0000-0000-000069010000}"/>
    <cellStyle name="Comma 3 7 2 4" xfId="802" xr:uid="{00000000-0005-0000-0000-00006A010000}"/>
    <cellStyle name="Comma 3 7 3" xfId="283" xr:uid="{00000000-0005-0000-0000-00006B010000}"/>
    <cellStyle name="Comma 3 7 3 2" xfId="284" xr:uid="{00000000-0005-0000-0000-00006C010000}"/>
    <cellStyle name="Comma 3 7 3 2 2" xfId="285" xr:uid="{00000000-0005-0000-0000-00006D010000}"/>
    <cellStyle name="Comma 3 7 3 2 2 2" xfId="808" xr:uid="{00000000-0005-0000-0000-00006E010000}"/>
    <cellStyle name="Comma 3 7 3 2 3" xfId="807" xr:uid="{00000000-0005-0000-0000-00006F010000}"/>
    <cellStyle name="Comma 3 7 3 3" xfId="286" xr:uid="{00000000-0005-0000-0000-000070010000}"/>
    <cellStyle name="Comma 3 7 3 3 2" xfId="809" xr:uid="{00000000-0005-0000-0000-000071010000}"/>
    <cellStyle name="Comma 3 7 3 4" xfId="806" xr:uid="{00000000-0005-0000-0000-000072010000}"/>
    <cellStyle name="Comma 3 7 4" xfId="287" xr:uid="{00000000-0005-0000-0000-000073010000}"/>
    <cellStyle name="Comma 3 7 4 2" xfId="288" xr:uid="{00000000-0005-0000-0000-000074010000}"/>
    <cellStyle name="Comma 3 7 4 2 2" xfId="811" xr:uid="{00000000-0005-0000-0000-000075010000}"/>
    <cellStyle name="Comma 3 7 4 3" xfId="810" xr:uid="{00000000-0005-0000-0000-000076010000}"/>
    <cellStyle name="Comma 3 7 5" xfId="289" xr:uid="{00000000-0005-0000-0000-000077010000}"/>
    <cellStyle name="Comma 3 7 5 2" xfId="812" xr:uid="{00000000-0005-0000-0000-000078010000}"/>
    <cellStyle name="Comma 3 7 6" xfId="801" xr:uid="{00000000-0005-0000-0000-000079010000}"/>
    <cellStyle name="Comma 3 8" xfId="290" xr:uid="{00000000-0005-0000-0000-00007A010000}"/>
    <cellStyle name="Comma 3 8 2" xfId="291" xr:uid="{00000000-0005-0000-0000-00007B010000}"/>
    <cellStyle name="Comma 3 8 2 2" xfId="292" xr:uid="{00000000-0005-0000-0000-00007C010000}"/>
    <cellStyle name="Comma 3 8 2 2 2" xfId="293" xr:uid="{00000000-0005-0000-0000-00007D010000}"/>
    <cellStyle name="Comma 3 8 2 2 2 2" xfId="816" xr:uid="{00000000-0005-0000-0000-00007E010000}"/>
    <cellStyle name="Comma 3 8 2 2 3" xfId="815" xr:uid="{00000000-0005-0000-0000-00007F010000}"/>
    <cellStyle name="Comma 3 8 2 3" xfId="294" xr:uid="{00000000-0005-0000-0000-000080010000}"/>
    <cellStyle name="Comma 3 8 2 3 2" xfId="817" xr:uid="{00000000-0005-0000-0000-000081010000}"/>
    <cellStyle name="Comma 3 8 2 4" xfId="814" xr:uid="{00000000-0005-0000-0000-000082010000}"/>
    <cellStyle name="Comma 3 8 3" xfId="295" xr:uid="{00000000-0005-0000-0000-000083010000}"/>
    <cellStyle name="Comma 3 8 3 2" xfId="296" xr:uid="{00000000-0005-0000-0000-000084010000}"/>
    <cellStyle name="Comma 3 8 3 2 2" xfId="297" xr:uid="{00000000-0005-0000-0000-000085010000}"/>
    <cellStyle name="Comma 3 8 3 2 2 2" xfId="820" xr:uid="{00000000-0005-0000-0000-000086010000}"/>
    <cellStyle name="Comma 3 8 3 2 3" xfId="819" xr:uid="{00000000-0005-0000-0000-000087010000}"/>
    <cellStyle name="Comma 3 8 3 3" xfId="298" xr:uid="{00000000-0005-0000-0000-000088010000}"/>
    <cellStyle name="Comma 3 8 3 3 2" xfId="821" xr:uid="{00000000-0005-0000-0000-000089010000}"/>
    <cellStyle name="Comma 3 8 3 4" xfId="818" xr:uid="{00000000-0005-0000-0000-00008A010000}"/>
    <cellStyle name="Comma 3 8 4" xfId="299" xr:uid="{00000000-0005-0000-0000-00008B010000}"/>
    <cellStyle name="Comma 3 8 4 2" xfId="300" xr:uid="{00000000-0005-0000-0000-00008C010000}"/>
    <cellStyle name="Comma 3 8 4 2 2" xfId="823" xr:uid="{00000000-0005-0000-0000-00008D010000}"/>
    <cellStyle name="Comma 3 8 4 3" xfId="822" xr:uid="{00000000-0005-0000-0000-00008E010000}"/>
    <cellStyle name="Comma 3 8 5" xfId="301" xr:uid="{00000000-0005-0000-0000-00008F010000}"/>
    <cellStyle name="Comma 3 8 5 2" xfId="824" xr:uid="{00000000-0005-0000-0000-000090010000}"/>
    <cellStyle name="Comma 3 8 6" xfId="813" xr:uid="{00000000-0005-0000-0000-000091010000}"/>
    <cellStyle name="Comma 3 9" xfId="302" xr:uid="{00000000-0005-0000-0000-000092010000}"/>
    <cellStyle name="Comma 3 9 2" xfId="303" xr:uid="{00000000-0005-0000-0000-000093010000}"/>
    <cellStyle name="Comma 3 9 2 2" xfId="304" xr:uid="{00000000-0005-0000-0000-000094010000}"/>
    <cellStyle name="Comma 3 9 2 2 2" xfId="305" xr:uid="{00000000-0005-0000-0000-000095010000}"/>
    <cellStyle name="Comma 3 9 2 2 2 2" xfId="828" xr:uid="{00000000-0005-0000-0000-000096010000}"/>
    <cellStyle name="Comma 3 9 2 2 3" xfId="827" xr:uid="{00000000-0005-0000-0000-000097010000}"/>
    <cellStyle name="Comma 3 9 2 3" xfId="306" xr:uid="{00000000-0005-0000-0000-000098010000}"/>
    <cellStyle name="Comma 3 9 2 3 2" xfId="829" xr:uid="{00000000-0005-0000-0000-000099010000}"/>
    <cellStyle name="Comma 3 9 2 4" xfId="826" xr:uid="{00000000-0005-0000-0000-00009A010000}"/>
    <cellStyle name="Comma 3 9 3" xfId="307" xr:uid="{00000000-0005-0000-0000-00009B010000}"/>
    <cellStyle name="Comma 3 9 3 2" xfId="308" xr:uid="{00000000-0005-0000-0000-00009C010000}"/>
    <cellStyle name="Comma 3 9 3 2 2" xfId="309" xr:uid="{00000000-0005-0000-0000-00009D010000}"/>
    <cellStyle name="Comma 3 9 3 2 2 2" xfId="832" xr:uid="{00000000-0005-0000-0000-00009E010000}"/>
    <cellStyle name="Comma 3 9 3 2 3" xfId="831" xr:uid="{00000000-0005-0000-0000-00009F010000}"/>
    <cellStyle name="Comma 3 9 3 3" xfId="310" xr:uid="{00000000-0005-0000-0000-0000A0010000}"/>
    <cellStyle name="Comma 3 9 3 3 2" xfId="833" xr:uid="{00000000-0005-0000-0000-0000A1010000}"/>
    <cellStyle name="Comma 3 9 3 4" xfId="830" xr:uid="{00000000-0005-0000-0000-0000A2010000}"/>
    <cellStyle name="Comma 3 9 4" xfId="311" xr:uid="{00000000-0005-0000-0000-0000A3010000}"/>
    <cellStyle name="Comma 3 9 4 2" xfId="312" xr:uid="{00000000-0005-0000-0000-0000A4010000}"/>
    <cellStyle name="Comma 3 9 4 2 2" xfId="835" xr:uid="{00000000-0005-0000-0000-0000A5010000}"/>
    <cellStyle name="Comma 3 9 4 3" xfId="834" xr:uid="{00000000-0005-0000-0000-0000A6010000}"/>
    <cellStyle name="Comma 3 9 5" xfId="313" xr:uid="{00000000-0005-0000-0000-0000A7010000}"/>
    <cellStyle name="Comma 3 9 5 2" xfId="836" xr:uid="{00000000-0005-0000-0000-0000A8010000}"/>
    <cellStyle name="Comma 3 9 6" xfId="825" xr:uid="{00000000-0005-0000-0000-0000A9010000}"/>
    <cellStyle name="Comma 4" xfId="314" xr:uid="{00000000-0005-0000-0000-0000AA010000}"/>
    <cellStyle name="Comma 4 2" xfId="315" xr:uid="{00000000-0005-0000-0000-0000AB010000}"/>
    <cellStyle name="Comma 4 3" xfId="316" xr:uid="{00000000-0005-0000-0000-0000AC010000}"/>
    <cellStyle name="Comma 4 4" xfId="317" xr:uid="{00000000-0005-0000-0000-0000AD010000}"/>
    <cellStyle name="Comma 5" xfId="318" xr:uid="{00000000-0005-0000-0000-0000AE010000}"/>
    <cellStyle name="Comma 6" xfId="319" xr:uid="{00000000-0005-0000-0000-0000AF010000}"/>
    <cellStyle name="Comma 6 2" xfId="320" xr:uid="{00000000-0005-0000-0000-0000B0010000}"/>
    <cellStyle name="Comma 7" xfId="321" xr:uid="{00000000-0005-0000-0000-0000B1010000}"/>
    <cellStyle name="Comma 7 2" xfId="322" xr:uid="{00000000-0005-0000-0000-0000B2010000}"/>
    <cellStyle name="Comma 8" xfId="323" xr:uid="{00000000-0005-0000-0000-0000B3010000}"/>
    <cellStyle name="Comma 8 2" xfId="324" xr:uid="{00000000-0005-0000-0000-0000B4010000}"/>
    <cellStyle name="Comma 9" xfId="325" xr:uid="{00000000-0005-0000-0000-0000B5010000}"/>
    <cellStyle name="CommaBlank" xfId="326" xr:uid="{00000000-0005-0000-0000-0000B6010000}"/>
    <cellStyle name="CommaBlank 2" xfId="327" xr:uid="{00000000-0005-0000-0000-0000B7010000}"/>
    <cellStyle name="Currency" xfId="328" builtinId="4"/>
    <cellStyle name="Currency 10" xfId="329" xr:uid="{00000000-0005-0000-0000-0000B9010000}"/>
    <cellStyle name="Currency 10 2" xfId="330" xr:uid="{00000000-0005-0000-0000-0000BA010000}"/>
    <cellStyle name="Currency 10 2 2" xfId="331" xr:uid="{00000000-0005-0000-0000-0000BB010000}"/>
    <cellStyle name="Currency 10 2 2 2" xfId="332" xr:uid="{00000000-0005-0000-0000-0000BC010000}"/>
    <cellStyle name="Currency 10 2 2 2 2" xfId="841" xr:uid="{00000000-0005-0000-0000-0000BD010000}"/>
    <cellStyle name="Currency 10 2 2 3" xfId="840" xr:uid="{00000000-0005-0000-0000-0000BE010000}"/>
    <cellStyle name="Currency 10 2 3" xfId="333" xr:uid="{00000000-0005-0000-0000-0000BF010000}"/>
    <cellStyle name="Currency 10 2 3 2" xfId="842" xr:uid="{00000000-0005-0000-0000-0000C0010000}"/>
    <cellStyle name="Currency 10 2 4" xfId="839" xr:uid="{00000000-0005-0000-0000-0000C1010000}"/>
    <cellStyle name="Currency 10 3" xfId="334" xr:uid="{00000000-0005-0000-0000-0000C2010000}"/>
    <cellStyle name="Currency 10 3 2" xfId="335" xr:uid="{00000000-0005-0000-0000-0000C3010000}"/>
    <cellStyle name="Currency 10 3 2 2" xfId="336" xr:uid="{00000000-0005-0000-0000-0000C4010000}"/>
    <cellStyle name="Currency 10 3 2 2 2" xfId="845" xr:uid="{00000000-0005-0000-0000-0000C5010000}"/>
    <cellStyle name="Currency 10 3 2 3" xfId="844" xr:uid="{00000000-0005-0000-0000-0000C6010000}"/>
    <cellStyle name="Currency 10 3 3" xfId="337" xr:uid="{00000000-0005-0000-0000-0000C7010000}"/>
    <cellStyle name="Currency 10 3 3 2" xfId="846" xr:uid="{00000000-0005-0000-0000-0000C8010000}"/>
    <cellStyle name="Currency 10 3 4" xfId="843" xr:uid="{00000000-0005-0000-0000-0000C9010000}"/>
    <cellStyle name="Currency 10 4" xfId="338" xr:uid="{00000000-0005-0000-0000-0000CA010000}"/>
    <cellStyle name="Currency 10 4 2" xfId="339" xr:uid="{00000000-0005-0000-0000-0000CB010000}"/>
    <cellStyle name="Currency 10 4 2 2" xfId="848" xr:uid="{00000000-0005-0000-0000-0000CC010000}"/>
    <cellStyle name="Currency 10 4 3" xfId="847" xr:uid="{00000000-0005-0000-0000-0000CD010000}"/>
    <cellStyle name="Currency 10 5" xfId="340" xr:uid="{00000000-0005-0000-0000-0000CE010000}"/>
    <cellStyle name="Currency 10 5 2" xfId="849" xr:uid="{00000000-0005-0000-0000-0000CF010000}"/>
    <cellStyle name="Currency 10 6" xfId="838" xr:uid="{00000000-0005-0000-0000-0000D0010000}"/>
    <cellStyle name="Currency 11" xfId="341" xr:uid="{00000000-0005-0000-0000-0000D1010000}"/>
    <cellStyle name="Currency 12" xfId="837" xr:uid="{00000000-0005-0000-0000-0000D2010000}"/>
    <cellStyle name="Currency 2" xfId="342" xr:uid="{00000000-0005-0000-0000-0000D3010000}"/>
    <cellStyle name="Currency 2 2" xfId="343" xr:uid="{00000000-0005-0000-0000-0000D4010000}"/>
    <cellStyle name="Currency 2 3" xfId="344" xr:uid="{00000000-0005-0000-0000-0000D5010000}"/>
    <cellStyle name="Currency 2 4" xfId="345" xr:uid="{00000000-0005-0000-0000-0000D6010000}"/>
    <cellStyle name="Currency 3" xfId="346" xr:uid="{00000000-0005-0000-0000-0000D7010000}"/>
    <cellStyle name="Currency 3 2" xfId="347" xr:uid="{00000000-0005-0000-0000-0000D8010000}"/>
    <cellStyle name="Currency 3 3" xfId="348" xr:uid="{00000000-0005-0000-0000-0000D9010000}"/>
    <cellStyle name="Currency 3 4" xfId="349" xr:uid="{00000000-0005-0000-0000-0000DA010000}"/>
    <cellStyle name="Currency 3 5" xfId="350" xr:uid="{00000000-0005-0000-0000-0000DB010000}"/>
    <cellStyle name="Currency 4" xfId="351" xr:uid="{00000000-0005-0000-0000-0000DC010000}"/>
    <cellStyle name="Currency 4 2" xfId="352" xr:uid="{00000000-0005-0000-0000-0000DD010000}"/>
    <cellStyle name="Currency 4 3" xfId="353" xr:uid="{00000000-0005-0000-0000-0000DE010000}"/>
    <cellStyle name="Currency 4 4" xfId="354" xr:uid="{00000000-0005-0000-0000-0000DF010000}"/>
    <cellStyle name="Currency 5" xfId="355" xr:uid="{00000000-0005-0000-0000-0000E0010000}"/>
    <cellStyle name="Currency 6" xfId="356" xr:uid="{00000000-0005-0000-0000-0000E1010000}"/>
    <cellStyle name="Currency 7" xfId="357" xr:uid="{00000000-0005-0000-0000-0000E2010000}"/>
    <cellStyle name="Currency 8" xfId="358" xr:uid="{00000000-0005-0000-0000-0000E3010000}"/>
    <cellStyle name="Currency 9" xfId="359" xr:uid="{00000000-0005-0000-0000-0000E4010000}"/>
    <cellStyle name="Explanatory Text 2" xfId="360" xr:uid="{00000000-0005-0000-0000-0000E5010000}"/>
    <cellStyle name="Explanatory Text 3" xfId="361" xr:uid="{00000000-0005-0000-0000-0000E6010000}"/>
    <cellStyle name="Explanatory Text 4" xfId="362" xr:uid="{00000000-0005-0000-0000-0000E7010000}"/>
    <cellStyle name="Explanatory Text 5" xfId="363" xr:uid="{00000000-0005-0000-0000-0000E8010000}"/>
    <cellStyle name="Explanatory Text 6" xfId="364" xr:uid="{00000000-0005-0000-0000-0000E9010000}"/>
    <cellStyle name="Good 2" xfId="365" xr:uid="{00000000-0005-0000-0000-0000EA010000}"/>
    <cellStyle name="Good 3" xfId="366" xr:uid="{00000000-0005-0000-0000-0000EB010000}"/>
    <cellStyle name="Good 4" xfId="367" xr:uid="{00000000-0005-0000-0000-0000EC010000}"/>
    <cellStyle name="Good 5" xfId="368" xr:uid="{00000000-0005-0000-0000-0000ED010000}"/>
    <cellStyle name="Good 6" xfId="369" xr:uid="{00000000-0005-0000-0000-0000EE010000}"/>
    <cellStyle name="Heading 1 2" xfId="370" xr:uid="{00000000-0005-0000-0000-0000EF010000}"/>
    <cellStyle name="Heading 1 3" xfId="371" xr:uid="{00000000-0005-0000-0000-0000F0010000}"/>
    <cellStyle name="Heading 1 4" xfId="372" xr:uid="{00000000-0005-0000-0000-0000F1010000}"/>
    <cellStyle name="Heading 1 5" xfId="373" xr:uid="{00000000-0005-0000-0000-0000F2010000}"/>
    <cellStyle name="Heading 1 6" xfId="374" xr:uid="{00000000-0005-0000-0000-0000F3010000}"/>
    <cellStyle name="Heading 1 7" xfId="375" xr:uid="{00000000-0005-0000-0000-0000F4010000}"/>
    <cellStyle name="Heading 1 8" xfId="376" xr:uid="{00000000-0005-0000-0000-0000F5010000}"/>
    <cellStyle name="Heading 2 2" xfId="377" xr:uid="{00000000-0005-0000-0000-0000F6010000}"/>
    <cellStyle name="Heading 2 3" xfId="378" xr:uid="{00000000-0005-0000-0000-0000F7010000}"/>
    <cellStyle name="Heading 2 4" xfId="379" xr:uid="{00000000-0005-0000-0000-0000F8010000}"/>
    <cellStyle name="Heading 2 5" xfId="380" xr:uid="{00000000-0005-0000-0000-0000F9010000}"/>
    <cellStyle name="Heading 2 6" xfId="381" xr:uid="{00000000-0005-0000-0000-0000FA010000}"/>
    <cellStyle name="Heading 2 7" xfId="382" xr:uid="{00000000-0005-0000-0000-0000FB010000}"/>
    <cellStyle name="Heading 2 8" xfId="383" xr:uid="{00000000-0005-0000-0000-0000FC010000}"/>
    <cellStyle name="Heading 3 2" xfId="384" xr:uid="{00000000-0005-0000-0000-0000FD010000}"/>
    <cellStyle name="Heading 3 3" xfId="385" xr:uid="{00000000-0005-0000-0000-0000FE010000}"/>
    <cellStyle name="Heading 3 4" xfId="386" xr:uid="{00000000-0005-0000-0000-0000FF010000}"/>
    <cellStyle name="Heading 3 5" xfId="387" xr:uid="{00000000-0005-0000-0000-000000020000}"/>
    <cellStyle name="Heading 3 6" xfId="388" xr:uid="{00000000-0005-0000-0000-000001020000}"/>
    <cellStyle name="Heading 3 7" xfId="389" xr:uid="{00000000-0005-0000-0000-000002020000}"/>
    <cellStyle name="Heading 3 8" xfId="390" xr:uid="{00000000-0005-0000-0000-000003020000}"/>
    <cellStyle name="Heading 4 2" xfId="391" xr:uid="{00000000-0005-0000-0000-000004020000}"/>
    <cellStyle name="Heading 4 3" xfId="392" xr:uid="{00000000-0005-0000-0000-000005020000}"/>
    <cellStyle name="Heading 4 4" xfId="393" xr:uid="{00000000-0005-0000-0000-000006020000}"/>
    <cellStyle name="Heading 4 5" xfId="394" xr:uid="{00000000-0005-0000-0000-000007020000}"/>
    <cellStyle name="Heading 4 6" xfId="395" xr:uid="{00000000-0005-0000-0000-000008020000}"/>
    <cellStyle name="Heading 4 7" xfId="396" xr:uid="{00000000-0005-0000-0000-000009020000}"/>
    <cellStyle name="Heading 4 8" xfId="397" xr:uid="{00000000-0005-0000-0000-00000A020000}"/>
    <cellStyle name="Input 2" xfId="398" xr:uid="{00000000-0005-0000-0000-00000B020000}"/>
    <cellStyle name="Input 3" xfId="399" xr:uid="{00000000-0005-0000-0000-00000C020000}"/>
    <cellStyle name="Input 4" xfId="400" xr:uid="{00000000-0005-0000-0000-00000D020000}"/>
    <cellStyle name="Input 5" xfId="401" xr:uid="{00000000-0005-0000-0000-00000E020000}"/>
    <cellStyle name="Input 6" xfId="402" xr:uid="{00000000-0005-0000-0000-00000F020000}"/>
    <cellStyle name="kirkdollars" xfId="403" xr:uid="{00000000-0005-0000-0000-000010020000}"/>
    <cellStyle name="Linked Cell 2" xfId="404" xr:uid="{00000000-0005-0000-0000-000011020000}"/>
    <cellStyle name="Linked Cell 3" xfId="405" xr:uid="{00000000-0005-0000-0000-000012020000}"/>
    <cellStyle name="Linked Cell 4" xfId="406" xr:uid="{00000000-0005-0000-0000-000013020000}"/>
    <cellStyle name="Linked Cell 5" xfId="407" xr:uid="{00000000-0005-0000-0000-000014020000}"/>
    <cellStyle name="Linked Cell 6" xfId="408" xr:uid="{00000000-0005-0000-0000-000015020000}"/>
    <cellStyle name="Neutral 2" xfId="409" xr:uid="{00000000-0005-0000-0000-000016020000}"/>
    <cellStyle name="Neutral 3" xfId="410" xr:uid="{00000000-0005-0000-0000-000017020000}"/>
    <cellStyle name="Neutral 4" xfId="411" xr:uid="{00000000-0005-0000-0000-000018020000}"/>
    <cellStyle name="Neutral 5" xfId="412" xr:uid="{00000000-0005-0000-0000-000019020000}"/>
    <cellStyle name="Neutral 6" xfId="413" xr:uid="{00000000-0005-0000-0000-00001A020000}"/>
    <cellStyle name="Normal" xfId="0" builtinId="0"/>
    <cellStyle name="Normal 10" xfId="414" xr:uid="{00000000-0005-0000-0000-00001C020000}"/>
    <cellStyle name="Normal 11" xfId="415" xr:uid="{00000000-0005-0000-0000-00001D020000}"/>
    <cellStyle name="Normal 12" xfId="416" xr:uid="{00000000-0005-0000-0000-00001E020000}"/>
    <cellStyle name="Normal 13" xfId="417" xr:uid="{00000000-0005-0000-0000-00001F020000}"/>
    <cellStyle name="Normal 14" xfId="418" xr:uid="{00000000-0005-0000-0000-000020020000}"/>
    <cellStyle name="Normal 15" xfId="419" xr:uid="{00000000-0005-0000-0000-000021020000}"/>
    <cellStyle name="Normal 15 2" xfId="420" xr:uid="{00000000-0005-0000-0000-000022020000}"/>
    <cellStyle name="Normal 15 2 2" xfId="421" xr:uid="{00000000-0005-0000-0000-000023020000}"/>
    <cellStyle name="Normal 15 2 2 2" xfId="422" xr:uid="{00000000-0005-0000-0000-000024020000}"/>
    <cellStyle name="Normal 15 2 2 2 2" xfId="853" xr:uid="{00000000-0005-0000-0000-000025020000}"/>
    <cellStyle name="Normal 15 2 2 3" xfId="852" xr:uid="{00000000-0005-0000-0000-000026020000}"/>
    <cellStyle name="Normal 15 2 3" xfId="423" xr:uid="{00000000-0005-0000-0000-000027020000}"/>
    <cellStyle name="Normal 15 2 3 2" xfId="854" xr:uid="{00000000-0005-0000-0000-000028020000}"/>
    <cellStyle name="Normal 15 2 4" xfId="851" xr:uid="{00000000-0005-0000-0000-000029020000}"/>
    <cellStyle name="Normal 15 3" xfId="424" xr:uid="{00000000-0005-0000-0000-00002A020000}"/>
    <cellStyle name="Normal 15 3 2" xfId="425" xr:uid="{00000000-0005-0000-0000-00002B020000}"/>
    <cellStyle name="Normal 15 3 2 2" xfId="426" xr:uid="{00000000-0005-0000-0000-00002C020000}"/>
    <cellStyle name="Normal 15 3 2 2 2" xfId="857" xr:uid="{00000000-0005-0000-0000-00002D020000}"/>
    <cellStyle name="Normal 15 3 2 3" xfId="856" xr:uid="{00000000-0005-0000-0000-00002E020000}"/>
    <cellStyle name="Normal 15 3 3" xfId="427" xr:uid="{00000000-0005-0000-0000-00002F020000}"/>
    <cellStyle name="Normal 15 3 3 2" xfId="858" xr:uid="{00000000-0005-0000-0000-000030020000}"/>
    <cellStyle name="Normal 15 3 4" xfId="855" xr:uid="{00000000-0005-0000-0000-000031020000}"/>
    <cellStyle name="Normal 15 4" xfId="428" xr:uid="{00000000-0005-0000-0000-000032020000}"/>
    <cellStyle name="Normal 15 4 2" xfId="429" xr:uid="{00000000-0005-0000-0000-000033020000}"/>
    <cellStyle name="Normal 15 4 2 2" xfId="860" xr:uid="{00000000-0005-0000-0000-000034020000}"/>
    <cellStyle name="Normal 15 4 3" xfId="859" xr:uid="{00000000-0005-0000-0000-000035020000}"/>
    <cellStyle name="Normal 15 5" xfId="430" xr:uid="{00000000-0005-0000-0000-000036020000}"/>
    <cellStyle name="Normal 15 5 2" xfId="861" xr:uid="{00000000-0005-0000-0000-000037020000}"/>
    <cellStyle name="Normal 15 6" xfId="850" xr:uid="{00000000-0005-0000-0000-000038020000}"/>
    <cellStyle name="Normal 16" xfId="431" xr:uid="{00000000-0005-0000-0000-000039020000}"/>
    <cellStyle name="Normal 17" xfId="432" xr:uid="{00000000-0005-0000-0000-00003A020000}"/>
    <cellStyle name="Normal 18" xfId="433" xr:uid="{00000000-0005-0000-0000-00003B020000}"/>
    <cellStyle name="Normal 19" xfId="434" xr:uid="{00000000-0005-0000-0000-00003C020000}"/>
    <cellStyle name="Normal 2" xfId="435" xr:uid="{00000000-0005-0000-0000-00003D020000}"/>
    <cellStyle name="Normal 2 2" xfId="436" xr:uid="{00000000-0005-0000-0000-00003E020000}"/>
    <cellStyle name="Normal 2 2 2" xfId="437" xr:uid="{00000000-0005-0000-0000-00003F020000}"/>
    <cellStyle name="Normal 2 2 3" xfId="862" xr:uid="{00000000-0005-0000-0000-000040020000}"/>
    <cellStyle name="Normal 2 3" xfId="438" xr:uid="{00000000-0005-0000-0000-000041020000}"/>
    <cellStyle name="Normal 2 4" xfId="439" xr:uid="{00000000-0005-0000-0000-000042020000}"/>
    <cellStyle name="Normal 2 5" xfId="440" xr:uid="{00000000-0005-0000-0000-000043020000}"/>
    <cellStyle name="Normal 2_Adjustment WP" xfId="441" xr:uid="{00000000-0005-0000-0000-000044020000}"/>
    <cellStyle name="Normal 20" xfId="442" xr:uid="{00000000-0005-0000-0000-000045020000}"/>
    <cellStyle name="Normal 21" xfId="443" xr:uid="{00000000-0005-0000-0000-000046020000}"/>
    <cellStyle name="Normal 22" xfId="444" xr:uid="{00000000-0005-0000-0000-000047020000}"/>
    <cellStyle name="Normal 23" xfId="445" xr:uid="{00000000-0005-0000-0000-000048020000}"/>
    <cellStyle name="Normal 24" xfId="446" xr:uid="{00000000-0005-0000-0000-000049020000}"/>
    <cellStyle name="Normal 25" xfId="447" xr:uid="{00000000-0005-0000-0000-00004A020000}"/>
    <cellStyle name="Normal 26" xfId="448" xr:uid="{00000000-0005-0000-0000-00004B020000}"/>
    <cellStyle name="Normal 27" xfId="449" xr:uid="{00000000-0005-0000-0000-00004C020000}"/>
    <cellStyle name="Normal 28" xfId="450" xr:uid="{00000000-0005-0000-0000-00004D020000}"/>
    <cellStyle name="Normal 29" xfId="451" xr:uid="{00000000-0005-0000-0000-00004E020000}"/>
    <cellStyle name="Normal 3" xfId="452" xr:uid="{00000000-0005-0000-0000-00004F020000}"/>
    <cellStyle name="Normal 3 2" xfId="453" xr:uid="{00000000-0005-0000-0000-000050020000}"/>
    <cellStyle name="Normal 3 3" xfId="454" xr:uid="{00000000-0005-0000-0000-000051020000}"/>
    <cellStyle name="Normal 3 4" xfId="455" xr:uid="{00000000-0005-0000-0000-000052020000}"/>
    <cellStyle name="Normal 3 5" xfId="456" xr:uid="{00000000-0005-0000-0000-000053020000}"/>
    <cellStyle name="Normal 3 6" xfId="457" xr:uid="{00000000-0005-0000-0000-000054020000}"/>
    <cellStyle name="Normal 3 7" xfId="458" xr:uid="{00000000-0005-0000-0000-000055020000}"/>
    <cellStyle name="Normal 3 8" xfId="459" xr:uid="{00000000-0005-0000-0000-000056020000}"/>
    <cellStyle name="Normal 3_108 Summary" xfId="460" xr:uid="{00000000-0005-0000-0000-000057020000}"/>
    <cellStyle name="Normal 30" xfId="461" xr:uid="{00000000-0005-0000-0000-000058020000}"/>
    <cellStyle name="Normal 31" xfId="462" xr:uid="{00000000-0005-0000-0000-000059020000}"/>
    <cellStyle name="Normal 32" xfId="463" xr:uid="{00000000-0005-0000-0000-00005A020000}"/>
    <cellStyle name="Normal 33" xfId="464" xr:uid="{00000000-0005-0000-0000-00005B020000}"/>
    <cellStyle name="Normal 34" xfId="465" xr:uid="{00000000-0005-0000-0000-00005C020000}"/>
    <cellStyle name="Normal 35" xfId="466" xr:uid="{00000000-0005-0000-0000-00005D020000}"/>
    <cellStyle name="Normal 35 2" xfId="467" xr:uid="{00000000-0005-0000-0000-00005E020000}"/>
    <cellStyle name="Normal 35 2 2" xfId="468" xr:uid="{00000000-0005-0000-0000-00005F020000}"/>
    <cellStyle name="Normal 35 2 2 2" xfId="469" xr:uid="{00000000-0005-0000-0000-000060020000}"/>
    <cellStyle name="Normal 35 2 2 2 2" xfId="866" xr:uid="{00000000-0005-0000-0000-000061020000}"/>
    <cellStyle name="Normal 35 2 2 3" xfId="865" xr:uid="{00000000-0005-0000-0000-000062020000}"/>
    <cellStyle name="Normal 35 2 3" xfId="470" xr:uid="{00000000-0005-0000-0000-000063020000}"/>
    <cellStyle name="Normal 35 2 3 2" xfId="867" xr:uid="{00000000-0005-0000-0000-000064020000}"/>
    <cellStyle name="Normal 35 2 4" xfId="864" xr:uid="{00000000-0005-0000-0000-000065020000}"/>
    <cellStyle name="Normal 35 3" xfId="471" xr:uid="{00000000-0005-0000-0000-000066020000}"/>
    <cellStyle name="Normal 35 3 2" xfId="472" xr:uid="{00000000-0005-0000-0000-000067020000}"/>
    <cellStyle name="Normal 35 3 2 2" xfId="473" xr:uid="{00000000-0005-0000-0000-000068020000}"/>
    <cellStyle name="Normal 35 3 2 2 2" xfId="870" xr:uid="{00000000-0005-0000-0000-000069020000}"/>
    <cellStyle name="Normal 35 3 2 3" xfId="869" xr:uid="{00000000-0005-0000-0000-00006A020000}"/>
    <cellStyle name="Normal 35 3 3" xfId="474" xr:uid="{00000000-0005-0000-0000-00006B020000}"/>
    <cellStyle name="Normal 35 3 3 2" xfId="871" xr:uid="{00000000-0005-0000-0000-00006C020000}"/>
    <cellStyle name="Normal 35 3 4" xfId="868" xr:uid="{00000000-0005-0000-0000-00006D020000}"/>
    <cellStyle name="Normal 35 4" xfId="475" xr:uid="{00000000-0005-0000-0000-00006E020000}"/>
    <cellStyle name="Normal 35 4 2" xfId="476" xr:uid="{00000000-0005-0000-0000-00006F020000}"/>
    <cellStyle name="Normal 35 4 2 2" xfId="873" xr:uid="{00000000-0005-0000-0000-000070020000}"/>
    <cellStyle name="Normal 35 4 3" xfId="872" xr:uid="{00000000-0005-0000-0000-000071020000}"/>
    <cellStyle name="Normal 35 5" xfId="477" xr:uid="{00000000-0005-0000-0000-000072020000}"/>
    <cellStyle name="Normal 35 5 2" xfId="874" xr:uid="{00000000-0005-0000-0000-000073020000}"/>
    <cellStyle name="Normal 35 6" xfId="863" xr:uid="{00000000-0005-0000-0000-000074020000}"/>
    <cellStyle name="Normal 36" xfId="478" xr:uid="{00000000-0005-0000-0000-000075020000}"/>
    <cellStyle name="Normal 36 2" xfId="479" xr:uid="{00000000-0005-0000-0000-000076020000}"/>
    <cellStyle name="Normal 37" xfId="723" xr:uid="{00000000-0005-0000-0000-000077020000}"/>
    <cellStyle name="Normal 37 2" xfId="976" xr:uid="{00000000-0005-0000-0000-000078020000}"/>
    <cellStyle name="Normal 37 3" xfId="977" xr:uid="{00000000-0005-0000-0000-000079020000}"/>
    <cellStyle name="Normal 4" xfId="480" xr:uid="{00000000-0005-0000-0000-00007A020000}"/>
    <cellStyle name="Normal 4 2" xfId="481" xr:uid="{00000000-0005-0000-0000-00007B020000}"/>
    <cellStyle name="Normal 4 3" xfId="482" xr:uid="{00000000-0005-0000-0000-00007C020000}"/>
    <cellStyle name="Normal 4 4" xfId="483" xr:uid="{00000000-0005-0000-0000-00007D020000}"/>
    <cellStyle name="Normal 4 5" xfId="484" xr:uid="{00000000-0005-0000-0000-00007E020000}"/>
    <cellStyle name="Normal 5" xfId="485" xr:uid="{00000000-0005-0000-0000-00007F020000}"/>
    <cellStyle name="Normal 5 2" xfId="486" xr:uid="{00000000-0005-0000-0000-000080020000}"/>
    <cellStyle name="Normal 5 3" xfId="487" xr:uid="{00000000-0005-0000-0000-000081020000}"/>
    <cellStyle name="Normal 6" xfId="488" xr:uid="{00000000-0005-0000-0000-000082020000}"/>
    <cellStyle name="Normal 6 10" xfId="489" xr:uid="{00000000-0005-0000-0000-000083020000}"/>
    <cellStyle name="Normal 6 10 2" xfId="490" xr:uid="{00000000-0005-0000-0000-000084020000}"/>
    <cellStyle name="Normal 6 10 2 2" xfId="491" xr:uid="{00000000-0005-0000-0000-000085020000}"/>
    <cellStyle name="Normal 6 10 2 2 2" xfId="877" xr:uid="{00000000-0005-0000-0000-000086020000}"/>
    <cellStyle name="Normal 6 10 2 3" xfId="876" xr:uid="{00000000-0005-0000-0000-000087020000}"/>
    <cellStyle name="Normal 6 10 3" xfId="492" xr:uid="{00000000-0005-0000-0000-000088020000}"/>
    <cellStyle name="Normal 6 10 3 2" xfId="878" xr:uid="{00000000-0005-0000-0000-000089020000}"/>
    <cellStyle name="Normal 6 10 4" xfId="875" xr:uid="{00000000-0005-0000-0000-00008A020000}"/>
    <cellStyle name="Normal 6 2" xfId="493" xr:uid="{00000000-0005-0000-0000-00008B020000}"/>
    <cellStyle name="Normal 6 2 2" xfId="494" xr:uid="{00000000-0005-0000-0000-00008C020000}"/>
    <cellStyle name="Normal 6 2 2 2" xfId="495" xr:uid="{00000000-0005-0000-0000-00008D020000}"/>
    <cellStyle name="Normal 6 2 2 2 2" xfId="496" xr:uid="{00000000-0005-0000-0000-00008E020000}"/>
    <cellStyle name="Normal 6 2 2 2 2 2" xfId="882" xr:uid="{00000000-0005-0000-0000-00008F020000}"/>
    <cellStyle name="Normal 6 2 2 2 3" xfId="881" xr:uid="{00000000-0005-0000-0000-000090020000}"/>
    <cellStyle name="Normal 6 2 2 3" xfId="497" xr:uid="{00000000-0005-0000-0000-000091020000}"/>
    <cellStyle name="Normal 6 2 2 3 2" xfId="883" xr:uid="{00000000-0005-0000-0000-000092020000}"/>
    <cellStyle name="Normal 6 2 2 4" xfId="880" xr:uid="{00000000-0005-0000-0000-000093020000}"/>
    <cellStyle name="Normal 6 2 3" xfId="498" xr:uid="{00000000-0005-0000-0000-000094020000}"/>
    <cellStyle name="Normal 6 2 3 2" xfId="499" xr:uid="{00000000-0005-0000-0000-000095020000}"/>
    <cellStyle name="Normal 6 2 3 2 2" xfId="500" xr:uid="{00000000-0005-0000-0000-000096020000}"/>
    <cellStyle name="Normal 6 2 3 2 2 2" xfId="886" xr:uid="{00000000-0005-0000-0000-000097020000}"/>
    <cellStyle name="Normal 6 2 3 2 3" xfId="885" xr:uid="{00000000-0005-0000-0000-000098020000}"/>
    <cellStyle name="Normal 6 2 3 3" xfId="501" xr:uid="{00000000-0005-0000-0000-000099020000}"/>
    <cellStyle name="Normal 6 2 3 3 2" xfId="887" xr:uid="{00000000-0005-0000-0000-00009A020000}"/>
    <cellStyle name="Normal 6 2 3 4" xfId="884" xr:uid="{00000000-0005-0000-0000-00009B020000}"/>
    <cellStyle name="Normal 6 2 4" xfId="502" xr:uid="{00000000-0005-0000-0000-00009C020000}"/>
    <cellStyle name="Normal 6 2 4 2" xfId="503" xr:uid="{00000000-0005-0000-0000-00009D020000}"/>
    <cellStyle name="Normal 6 2 4 2 2" xfId="889" xr:uid="{00000000-0005-0000-0000-00009E020000}"/>
    <cellStyle name="Normal 6 2 4 3" xfId="888" xr:uid="{00000000-0005-0000-0000-00009F020000}"/>
    <cellStyle name="Normal 6 2 5" xfId="504" xr:uid="{00000000-0005-0000-0000-0000A0020000}"/>
    <cellStyle name="Normal 6 2 5 2" xfId="890" xr:uid="{00000000-0005-0000-0000-0000A1020000}"/>
    <cellStyle name="Normal 6 2 6" xfId="879" xr:uid="{00000000-0005-0000-0000-0000A2020000}"/>
    <cellStyle name="Normal 6 3" xfId="505" xr:uid="{00000000-0005-0000-0000-0000A3020000}"/>
    <cellStyle name="Normal 6 3 2" xfId="506" xr:uid="{00000000-0005-0000-0000-0000A4020000}"/>
    <cellStyle name="Normal 6 3 2 2" xfId="507" xr:uid="{00000000-0005-0000-0000-0000A5020000}"/>
    <cellStyle name="Normal 6 3 2 2 2" xfId="508" xr:uid="{00000000-0005-0000-0000-0000A6020000}"/>
    <cellStyle name="Normal 6 3 2 2 2 2" xfId="894" xr:uid="{00000000-0005-0000-0000-0000A7020000}"/>
    <cellStyle name="Normal 6 3 2 2 3" xfId="893" xr:uid="{00000000-0005-0000-0000-0000A8020000}"/>
    <cellStyle name="Normal 6 3 2 3" xfId="509" xr:uid="{00000000-0005-0000-0000-0000A9020000}"/>
    <cellStyle name="Normal 6 3 2 3 2" xfId="895" xr:uid="{00000000-0005-0000-0000-0000AA020000}"/>
    <cellStyle name="Normal 6 3 2 4" xfId="892" xr:uid="{00000000-0005-0000-0000-0000AB020000}"/>
    <cellStyle name="Normal 6 3 3" xfId="510" xr:uid="{00000000-0005-0000-0000-0000AC020000}"/>
    <cellStyle name="Normal 6 3 3 2" xfId="511" xr:uid="{00000000-0005-0000-0000-0000AD020000}"/>
    <cellStyle name="Normal 6 3 3 2 2" xfId="512" xr:uid="{00000000-0005-0000-0000-0000AE020000}"/>
    <cellStyle name="Normal 6 3 3 2 2 2" xfId="898" xr:uid="{00000000-0005-0000-0000-0000AF020000}"/>
    <cellStyle name="Normal 6 3 3 2 3" xfId="897" xr:uid="{00000000-0005-0000-0000-0000B0020000}"/>
    <cellStyle name="Normal 6 3 3 3" xfId="513" xr:uid="{00000000-0005-0000-0000-0000B1020000}"/>
    <cellStyle name="Normal 6 3 3 3 2" xfId="899" xr:uid="{00000000-0005-0000-0000-0000B2020000}"/>
    <cellStyle name="Normal 6 3 3 4" xfId="896" xr:uid="{00000000-0005-0000-0000-0000B3020000}"/>
    <cellStyle name="Normal 6 3 4" xfId="514" xr:uid="{00000000-0005-0000-0000-0000B4020000}"/>
    <cellStyle name="Normal 6 3 4 2" xfId="515" xr:uid="{00000000-0005-0000-0000-0000B5020000}"/>
    <cellStyle name="Normal 6 3 4 2 2" xfId="901" xr:uid="{00000000-0005-0000-0000-0000B6020000}"/>
    <cellStyle name="Normal 6 3 4 3" xfId="900" xr:uid="{00000000-0005-0000-0000-0000B7020000}"/>
    <cellStyle name="Normal 6 3 5" xfId="516" xr:uid="{00000000-0005-0000-0000-0000B8020000}"/>
    <cellStyle name="Normal 6 3 5 2" xfId="902" xr:uid="{00000000-0005-0000-0000-0000B9020000}"/>
    <cellStyle name="Normal 6 3 6" xfId="891" xr:uid="{00000000-0005-0000-0000-0000BA020000}"/>
    <cellStyle name="Normal 6 4" xfId="517" xr:uid="{00000000-0005-0000-0000-0000BB020000}"/>
    <cellStyle name="Normal 6 4 2" xfId="518" xr:uid="{00000000-0005-0000-0000-0000BC020000}"/>
    <cellStyle name="Normal 6 4 2 2" xfId="519" xr:uid="{00000000-0005-0000-0000-0000BD020000}"/>
    <cellStyle name="Normal 6 4 2 2 2" xfId="520" xr:uid="{00000000-0005-0000-0000-0000BE020000}"/>
    <cellStyle name="Normal 6 4 2 2 2 2" xfId="906" xr:uid="{00000000-0005-0000-0000-0000BF020000}"/>
    <cellStyle name="Normal 6 4 2 2 3" xfId="905" xr:uid="{00000000-0005-0000-0000-0000C0020000}"/>
    <cellStyle name="Normal 6 4 2 3" xfId="521" xr:uid="{00000000-0005-0000-0000-0000C1020000}"/>
    <cellStyle name="Normal 6 4 2 3 2" xfId="907" xr:uid="{00000000-0005-0000-0000-0000C2020000}"/>
    <cellStyle name="Normal 6 4 2 4" xfId="904" xr:uid="{00000000-0005-0000-0000-0000C3020000}"/>
    <cellStyle name="Normal 6 4 3" xfId="522" xr:uid="{00000000-0005-0000-0000-0000C4020000}"/>
    <cellStyle name="Normal 6 4 3 2" xfId="523" xr:uid="{00000000-0005-0000-0000-0000C5020000}"/>
    <cellStyle name="Normal 6 4 3 2 2" xfId="524" xr:uid="{00000000-0005-0000-0000-0000C6020000}"/>
    <cellStyle name="Normal 6 4 3 2 2 2" xfId="910" xr:uid="{00000000-0005-0000-0000-0000C7020000}"/>
    <cellStyle name="Normal 6 4 3 2 3" xfId="909" xr:uid="{00000000-0005-0000-0000-0000C8020000}"/>
    <cellStyle name="Normal 6 4 3 3" xfId="525" xr:uid="{00000000-0005-0000-0000-0000C9020000}"/>
    <cellStyle name="Normal 6 4 3 3 2" xfId="911" xr:uid="{00000000-0005-0000-0000-0000CA020000}"/>
    <cellStyle name="Normal 6 4 3 4" xfId="908" xr:uid="{00000000-0005-0000-0000-0000CB020000}"/>
    <cellStyle name="Normal 6 4 4" xfId="526" xr:uid="{00000000-0005-0000-0000-0000CC020000}"/>
    <cellStyle name="Normal 6 4 4 2" xfId="527" xr:uid="{00000000-0005-0000-0000-0000CD020000}"/>
    <cellStyle name="Normal 6 4 4 2 2" xfId="913" xr:uid="{00000000-0005-0000-0000-0000CE020000}"/>
    <cellStyle name="Normal 6 4 4 3" xfId="912" xr:uid="{00000000-0005-0000-0000-0000CF020000}"/>
    <cellStyle name="Normal 6 4 5" xfId="528" xr:uid="{00000000-0005-0000-0000-0000D0020000}"/>
    <cellStyle name="Normal 6 4 5 2" xfId="914" xr:uid="{00000000-0005-0000-0000-0000D1020000}"/>
    <cellStyle name="Normal 6 4 6" xfId="903" xr:uid="{00000000-0005-0000-0000-0000D2020000}"/>
    <cellStyle name="Normal 6 5" xfId="529" xr:uid="{00000000-0005-0000-0000-0000D3020000}"/>
    <cellStyle name="Normal 6 5 2" xfId="530" xr:uid="{00000000-0005-0000-0000-0000D4020000}"/>
    <cellStyle name="Normal 6 5 2 2" xfId="531" xr:uid="{00000000-0005-0000-0000-0000D5020000}"/>
    <cellStyle name="Normal 6 5 2 2 2" xfId="532" xr:uid="{00000000-0005-0000-0000-0000D6020000}"/>
    <cellStyle name="Normal 6 5 2 2 2 2" xfId="918" xr:uid="{00000000-0005-0000-0000-0000D7020000}"/>
    <cellStyle name="Normal 6 5 2 2 3" xfId="917" xr:uid="{00000000-0005-0000-0000-0000D8020000}"/>
    <cellStyle name="Normal 6 5 2 3" xfId="533" xr:uid="{00000000-0005-0000-0000-0000D9020000}"/>
    <cellStyle name="Normal 6 5 2 3 2" xfId="919" xr:uid="{00000000-0005-0000-0000-0000DA020000}"/>
    <cellStyle name="Normal 6 5 2 4" xfId="916" xr:uid="{00000000-0005-0000-0000-0000DB020000}"/>
    <cellStyle name="Normal 6 5 3" xfId="534" xr:uid="{00000000-0005-0000-0000-0000DC020000}"/>
    <cellStyle name="Normal 6 5 3 2" xfId="535" xr:uid="{00000000-0005-0000-0000-0000DD020000}"/>
    <cellStyle name="Normal 6 5 3 2 2" xfId="536" xr:uid="{00000000-0005-0000-0000-0000DE020000}"/>
    <cellStyle name="Normal 6 5 3 2 2 2" xfId="922" xr:uid="{00000000-0005-0000-0000-0000DF020000}"/>
    <cellStyle name="Normal 6 5 3 2 3" xfId="921" xr:uid="{00000000-0005-0000-0000-0000E0020000}"/>
    <cellStyle name="Normal 6 5 3 3" xfId="537" xr:uid="{00000000-0005-0000-0000-0000E1020000}"/>
    <cellStyle name="Normal 6 5 3 3 2" xfId="923" xr:uid="{00000000-0005-0000-0000-0000E2020000}"/>
    <cellStyle name="Normal 6 5 3 4" xfId="920" xr:uid="{00000000-0005-0000-0000-0000E3020000}"/>
    <cellStyle name="Normal 6 5 4" xfId="538" xr:uid="{00000000-0005-0000-0000-0000E4020000}"/>
    <cellStyle name="Normal 6 5 4 2" xfId="539" xr:uid="{00000000-0005-0000-0000-0000E5020000}"/>
    <cellStyle name="Normal 6 5 4 2 2" xfId="925" xr:uid="{00000000-0005-0000-0000-0000E6020000}"/>
    <cellStyle name="Normal 6 5 4 3" xfId="924" xr:uid="{00000000-0005-0000-0000-0000E7020000}"/>
    <cellStyle name="Normal 6 5 5" xfId="540" xr:uid="{00000000-0005-0000-0000-0000E8020000}"/>
    <cellStyle name="Normal 6 5 5 2" xfId="926" xr:uid="{00000000-0005-0000-0000-0000E9020000}"/>
    <cellStyle name="Normal 6 5 6" xfId="915" xr:uid="{00000000-0005-0000-0000-0000EA020000}"/>
    <cellStyle name="Normal 6 6" xfId="541" xr:uid="{00000000-0005-0000-0000-0000EB020000}"/>
    <cellStyle name="Normal 6 6 2" xfId="542" xr:uid="{00000000-0005-0000-0000-0000EC020000}"/>
    <cellStyle name="Normal 6 6 2 2" xfId="543" xr:uid="{00000000-0005-0000-0000-0000ED020000}"/>
    <cellStyle name="Normal 6 6 2 2 2" xfId="544" xr:uid="{00000000-0005-0000-0000-0000EE020000}"/>
    <cellStyle name="Normal 6 6 2 2 2 2" xfId="930" xr:uid="{00000000-0005-0000-0000-0000EF020000}"/>
    <cellStyle name="Normal 6 6 2 2 3" xfId="929" xr:uid="{00000000-0005-0000-0000-0000F0020000}"/>
    <cellStyle name="Normal 6 6 2 3" xfId="545" xr:uid="{00000000-0005-0000-0000-0000F1020000}"/>
    <cellStyle name="Normal 6 6 2 3 2" xfId="931" xr:uid="{00000000-0005-0000-0000-0000F2020000}"/>
    <cellStyle name="Normal 6 6 2 4" xfId="928" xr:uid="{00000000-0005-0000-0000-0000F3020000}"/>
    <cellStyle name="Normal 6 6 3" xfId="546" xr:uid="{00000000-0005-0000-0000-0000F4020000}"/>
    <cellStyle name="Normal 6 6 3 2" xfId="547" xr:uid="{00000000-0005-0000-0000-0000F5020000}"/>
    <cellStyle name="Normal 6 6 3 2 2" xfId="548" xr:uid="{00000000-0005-0000-0000-0000F6020000}"/>
    <cellStyle name="Normal 6 6 3 2 2 2" xfId="934" xr:uid="{00000000-0005-0000-0000-0000F7020000}"/>
    <cellStyle name="Normal 6 6 3 2 3" xfId="933" xr:uid="{00000000-0005-0000-0000-0000F8020000}"/>
    <cellStyle name="Normal 6 6 3 3" xfId="549" xr:uid="{00000000-0005-0000-0000-0000F9020000}"/>
    <cellStyle name="Normal 6 6 3 3 2" xfId="935" xr:uid="{00000000-0005-0000-0000-0000FA020000}"/>
    <cellStyle name="Normal 6 6 3 4" xfId="932" xr:uid="{00000000-0005-0000-0000-0000FB020000}"/>
    <cellStyle name="Normal 6 6 4" xfId="550" xr:uid="{00000000-0005-0000-0000-0000FC020000}"/>
    <cellStyle name="Normal 6 6 4 2" xfId="551" xr:uid="{00000000-0005-0000-0000-0000FD020000}"/>
    <cellStyle name="Normal 6 6 4 2 2" xfId="937" xr:uid="{00000000-0005-0000-0000-0000FE020000}"/>
    <cellStyle name="Normal 6 6 4 3" xfId="936" xr:uid="{00000000-0005-0000-0000-0000FF020000}"/>
    <cellStyle name="Normal 6 6 5" xfId="552" xr:uid="{00000000-0005-0000-0000-000000030000}"/>
    <cellStyle name="Normal 6 6 5 2" xfId="938" xr:uid="{00000000-0005-0000-0000-000001030000}"/>
    <cellStyle name="Normal 6 6 6" xfId="927" xr:uid="{00000000-0005-0000-0000-000002030000}"/>
    <cellStyle name="Normal 6 7" xfId="553" xr:uid="{00000000-0005-0000-0000-000003030000}"/>
    <cellStyle name="Normal 6 7 2" xfId="554" xr:uid="{00000000-0005-0000-0000-000004030000}"/>
    <cellStyle name="Normal 6 7 2 2" xfId="555" xr:uid="{00000000-0005-0000-0000-000005030000}"/>
    <cellStyle name="Normal 6 7 2 2 2" xfId="556" xr:uid="{00000000-0005-0000-0000-000006030000}"/>
    <cellStyle name="Normal 6 7 2 2 2 2" xfId="942" xr:uid="{00000000-0005-0000-0000-000007030000}"/>
    <cellStyle name="Normal 6 7 2 2 3" xfId="941" xr:uid="{00000000-0005-0000-0000-000008030000}"/>
    <cellStyle name="Normal 6 7 2 3" xfId="557" xr:uid="{00000000-0005-0000-0000-000009030000}"/>
    <cellStyle name="Normal 6 7 2 3 2" xfId="943" xr:uid="{00000000-0005-0000-0000-00000A030000}"/>
    <cellStyle name="Normal 6 7 2 4" xfId="940" xr:uid="{00000000-0005-0000-0000-00000B030000}"/>
    <cellStyle name="Normal 6 7 3" xfId="558" xr:uid="{00000000-0005-0000-0000-00000C030000}"/>
    <cellStyle name="Normal 6 7 3 2" xfId="559" xr:uid="{00000000-0005-0000-0000-00000D030000}"/>
    <cellStyle name="Normal 6 7 3 2 2" xfId="560" xr:uid="{00000000-0005-0000-0000-00000E030000}"/>
    <cellStyle name="Normal 6 7 3 2 2 2" xfId="946" xr:uid="{00000000-0005-0000-0000-00000F030000}"/>
    <cellStyle name="Normal 6 7 3 2 3" xfId="945" xr:uid="{00000000-0005-0000-0000-000010030000}"/>
    <cellStyle name="Normal 6 7 3 3" xfId="561" xr:uid="{00000000-0005-0000-0000-000011030000}"/>
    <cellStyle name="Normal 6 7 3 3 2" xfId="947" xr:uid="{00000000-0005-0000-0000-000012030000}"/>
    <cellStyle name="Normal 6 7 3 4" xfId="944" xr:uid="{00000000-0005-0000-0000-000013030000}"/>
    <cellStyle name="Normal 6 7 4" xfId="562" xr:uid="{00000000-0005-0000-0000-000014030000}"/>
    <cellStyle name="Normal 6 7 4 2" xfId="563" xr:uid="{00000000-0005-0000-0000-000015030000}"/>
    <cellStyle name="Normal 6 7 4 2 2" xfId="949" xr:uid="{00000000-0005-0000-0000-000016030000}"/>
    <cellStyle name="Normal 6 7 4 3" xfId="948" xr:uid="{00000000-0005-0000-0000-000017030000}"/>
    <cellStyle name="Normal 6 7 5" xfId="564" xr:uid="{00000000-0005-0000-0000-000018030000}"/>
    <cellStyle name="Normal 6 7 5 2" xfId="950" xr:uid="{00000000-0005-0000-0000-000019030000}"/>
    <cellStyle name="Normal 6 7 6" xfId="939" xr:uid="{00000000-0005-0000-0000-00001A030000}"/>
    <cellStyle name="Normal 6 8" xfId="565" xr:uid="{00000000-0005-0000-0000-00001B030000}"/>
    <cellStyle name="Normal 6 8 2" xfId="566" xr:uid="{00000000-0005-0000-0000-00001C030000}"/>
    <cellStyle name="Normal 6 8 2 2" xfId="567" xr:uid="{00000000-0005-0000-0000-00001D030000}"/>
    <cellStyle name="Normal 6 8 2 2 2" xfId="568" xr:uid="{00000000-0005-0000-0000-00001E030000}"/>
    <cellStyle name="Normal 6 8 2 2 2 2" xfId="954" xr:uid="{00000000-0005-0000-0000-00001F030000}"/>
    <cellStyle name="Normal 6 8 2 2 3" xfId="953" xr:uid="{00000000-0005-0000-0000-000020030000}"/>
    <cellStyle name="Normal 6 8 2 3" xfId="569" xr:uid="{00000000-0005-0000-0000-000021030000}"/>
    <cellStyle name="Normal 6 8 2 3 2" xfId="955" xr:uid="{00000000-0005-0000-0000-000022030000}"/>
    <cellStyle name="Normal 6 8 2 4" xfId="952" xr:uid="{00000000-0005-0000-0000-000023030000}"/>
    <cellStyle name="Normal 6 8 3" xfId="570" xr:uid="{00000000-0005-0000-0000-000024030000}"/>
    <cellStyle name="Normal 6 8 3 2" xfId="571" xr:uid="{00000000-0005-0000-0000-000025030000}"/>
    <cellStyle name="Normal 6 8 3 2 2" xfId="572" xr:uid="{00000000-0005-0000-0000-000026030000}"/>
    <cellStyle name="Normal 6 8 3 2 2 2" xfId="958" xr:uid="{00000000-0005-0000-0000-000027030000}"/>
    <cellStyle name="Normal 6 8 3 2 3" xfId="957" xr:uid="{00000000-0005-0000-0000-000028030000}"/>
    <cellStyle name="Normal 6 8 3 3" xfId="573" xr:uid="{00000000-0005-0000-0000-000029030000}"/>
    <cellStyle name="Normal 6 8 3 3 2" xfId="959" xr:uid="{00000000-0005-0000-0000-00002A030000}"/>
    <cellStyle name="Normal 6 8 3 4" xfId="956" xr:uid="{00000000-0005-0000-0000-00002B030000}"/>
    <cellStyle name="Normal 6 8 4" xfId="574" xr:uid="{00000000-0005-0000-0000-00002C030000}"/>
    <cellStyle name="Normal 6 8 4 2" xfId="575" xr:uid="{00000000-0005-0000-0000-00002D030000}"/>
    <cellStyle name="Normal 6 8 4 2 2" xfId="961" xr:uid="{00000000-0005-0000-0000-00002E030000}"/>
    <cellStyle name="Normal 6 8 4 3" xfId="960" xr:uid="{00000000-0005-0000-0000-00002F030000}"/>
    <cellStyle name="Normal 6 8 5" xfId="576" xr:uid="{00000000-0005-0000-0000-000030030000}"/>
    <cellStyle name="Normal 6 8 5 2" xfId="962" xr:uid="{00000000-0005-0000-0000-000031030000}"/>
    <cellStyle name="Normal 6 8 6" xfId="951" xr:uid="{00000000-0005-0000-0000-000032030000}"/>
    <cellStyle name="Normal 6 9" xfId="577" xr:uid="{00000000-0005-0000-0000-000033030000}"/>
    <cellStyle name="Normal 7" xfId="578" xr:uid="{00000000-0005-0000-0000-000034030000}"/>
    <cellStyle name="Normal 8" xfId="579" xr:uid="{00000000-0005-0000-0000-000035030000}"/>
    <cellStyle name="Normal 9" xfId="580" xr:uid="{00000000-0005-0000-0000-000036030000}"/>
    <cellStyle name="Note 10" xfId="581" xr:uid="{00000000-0005-0000-0000-000037030000}"/>
    <cellStyle name="Note 11" xfId="582" xr:uid="{00000000-0005-0000-0000-000038030000}"/>
    <cellStyle name="Note 2" xfId="583" xr:uid="{00000000-0005-0000-0000-000039030000}"/>
    <cellStyle name="Note 2 2" xfId="584" xr:uid="{00000000-0005-0000-0000-00003A030000}"/>
    <cellStyle name="Note 2_Allocators" xfId="585" xr:uid="{00000000-0005-0000-0000-00003B030000}"/>
    <cellStyle name="Note 3" xfId="586" xr:uid="{00000000-0005-0000-0000-00003C030000}"/>
    <cellStyle name="Note 3 2" xfId="587" xr:uid="{00000000-0005-0000-0000-00003D030000}"/>
    <cellStyle name="Note 3 3" xfId="588" xr:uid="{00000000-0005-0000-0000-00003E030000}"/>
    <cellStyle name="Note 3_Allocators" xfId="589" xr:uid="{00000000-0005-0000-0000-00003F030000}"/>
    <cellStyle name="Note 4" xfId="590" xr:uid="{00000000-0005-0000-0000-000040030000}"/>
    <cellStyle name="Note 4 2" xfId="591" xr:uid="{00000000-0005-0000-0000-000041030000}"/>
    <cellStyle name="Note 4_Allocators" xfId="592" xr:uid="{00000000-0005-0000-0000-000042030000}"/>
    <cellStyle name="Note 5" xfId="593" xr:uid="{00000000-0005-0000-0000-000043030000}"/>
    <cellStyle name="Note 6" xfId="594" xr:uid="{00000000-0005-0000-0000-000044030000}"/>
    <cellStyle name="Note 6 2" xfId="595" xr:uid="{00000000-0005-0000-0000-000045030000}"/>
    <cellStyle name="Note 6_Allocators" xfId="596" xr:uid="{00000000-0005-0000-0000-000046030000}"/>
    <cellStyle name="Note 7" xfId="597" xr:uid="{00000000-0005-0000-0000-000047030000}"/>
    <cellStyle name="Note 7 2" xfId="598" xr:uid="{00000000-0005-0000-0000-000048030000}"/>
    <cellStyle name="Note 8" xfId="599" xr:uid="{00000000-0005-0000-0000-000049030000}"/>
    <cellStyle name="Note 9" xfId="600" xr:uid="{00000000-0005-0000-0000-00004A030000}"/>
    <cellStyle name="nPlosion" xfId="601" xr:uid="{00000000-0005-0000-0000-00004B030000}"/>
    <cellStyle name="nvision" xfId="602" xr:uid="{00000000-0005-0000-0000-00004C030000}"/>
    <cellStyle name="Output 2" xfId="603" xr:uid="{00000000-0005-0000-0000-00004D030000}"/>
    <cellStyle name="Output 3" xfId="604" xr:uid="{00000000-0005-0000-0000-00004E030000}"/>
    <cellStyle name="Output 4" xfId="605" xr:uid="{00000000-0005-0000-0000-00004F030000}"/>
    <cellStyle name="Output 5" xfId="606" xr:uid="{00000000-0005-0000-0000-000050030000}"/>
    <cellStyle name="Output 6" xfId="607" xr:uid="{00000000-0005-0000-0000-000051030000}"/>
    <cellStyle name="Percent" xfId="608" builtinId="5"/>
    <cellStyle name="Percent 10" xfId="609" xr:uid="{00000000-0005-0000-0000-000053030000}"/>
    <cellStyle name="Percent 11" xfId="610" xr:uid="{00000000-0005-0000-0000-000054030000}"/>
    <cellStyle name="Percent 12" xfId="611" xr:uid="{00000000-0005-0000-0000-000055030000}"/>
    <cellStyle name="Percent 13" xfId="612" xr:uid="{00000000-0005-0000-0000-000056030000}"/>
    <cellStyle name="Percent 13 2" xfId="613" xr:uid="{00000000-0005-0000-0000-000057030000}"/>
    <cellStyle name="Percent 13 2 2" xfId="614" xr:uid="{00000000-0005-0000-0000-000058030000}"/>
    <cellStyle name="Percent 13 2 2 2" xfId="615" xr:uid="{00000000-0005-0000-0000-000059030000}"/>
    <cellStyle name="Percent 13 2 2 2 2" xfId="967" xr:uid="{00000000-0005-0000-0000-00005A030000}"/>
    <cellStyle name="Percent 13 2 2 3" xfId="966" xr:uid="{00000000-0005-0000-0000-00005B030000}"/>
    <cellStyle name="Percent 13 2 3" xfId="616" xr:uid="{00000000-0005-0000-0000-00005C030000}"/>
    <cellStyle name="Percent 13 2 3 2" xfId="968" xr:uid="{00000000-0005-0000-0000-00005D030000}"/>
    <cellStyle name="Percent 13 2 4" xfId="965" xr:uid="{00000000-0005-0000-0000-00005E030000}"/>
    <cellStyle name="Percent 13 3" xfId="617" xr:uid="{00000000-0005-0000-0000-00005F030000}"/>
    <cellStyle name="Percent 13 3 2" xfId="618" xr:uid="{00000000-0005-0000-0000-000060030000}"/>
    <cellStyle name="Percent 13 3 2 2" xfId="619" xr:uid="{00000000-0005-0000-0000-000061030000}"/>
    <cellStyle name="Percent 13 3 2 2 2" xfId="971" xr:uid="{00000000-0005-0000-0000-000062030000}"/>
    <cellStyle name="Percent 13 3 2 3" xfId="970" xr:uid="{00000000-0005-0000-0000-000063030000}"/>
    <cellStyle name="Percent 13 3 3" xfId="620" xr:uid="{00000000-0005-0000-0000-000064030000}"/>
    <cellStyle name="Percent 13 3 3 2" xfId="972" xr:uid="{00000000-0005-0000-0000-000065030000}"/>
    <cellStyle name="Percent 13 3 4" xfId="969" xr:uid="{00000000-0005-0000-0000-000066030000}"/>
    <cellStyle name="Percent 13 4" xfId="621" xr:uid="{00000000-0005-0000-0000-000067030000}"/>
    <cellStyle name="Percent 13 4 2" xfId="622" xr:uid="{00000000-0005-0000-0000-000068030000}"/>
    <cellStyle name="Percent 13 4 2 2" xfId="974" xr:uid="{00000000-0005-0000-0000-000069030000}"/>
    <cellStyle name="Percent 13 4 3" xfId="973" xr:uid="{00000000-0005-0000-0000-00006A030000}"/>
    <cellStyle name="Percent 13 5" xfId="623" xr:uid="{00000000-0005-0000-0000-00006B030000}"/>
    <cellStyle name="Percent 13 5 2" xfId="975" xr:uid="{00000000-0005-0000-0000-00006C030000}"/>
    <cellStyle name="Percent 13 6" xfId="964" xr:uid="{00000000-0005-0000-0000-00006D030000}"/>
    <cellStyle name="Percent 14" xfId="624" xr:uid="{00000000-0005-0000-0000-00006E030000}"/>
    <cellStyle name="Percent 15" xfId="963" xr:uid="{00000000-0005-0000-0000-00006F030000}"/>
    <cellStyle name="Percent 2" xfId="625" xr:uid="{00000000-0005-0000-0000-000070030000}"/>
    <cellStyle name="Percent 2 2" xfId="626" xr:uid="{00000000-0005-0000-0000-000071030000}"/>
    <cellStyle name="Percent 2 3" xfId="627" xr:uid="{00000000-0005-0000-0000-000072030000}"/>
    <cellStyle name="Percent 3" xfId="628" xr:uid="{00000000-0005-0000-0000-000073030000}"/>
    <cellStyle name="Percent 3 2" xfId="629" xr:uid="{00000000-0005-0000-0000-000074030000}"/>
    <cellStyle name="Percent 3 3" xfId="630" xr:uid="{00000000-0005-0000-0000-000075030000}"/>
    <cellStyle name="Percent 3 4" xfId="631" xr:uid="{00000000-0005-0000-0000-000076030000}"/>
    <cellStyle name="Percent 3 5" xfId="632" xr:uid="{00000000-0005-0000-0000-000077030000}"/>
    <cellStyle name="Percent 3 6" xfId="633" xr:uid="{00000000-0005-0000-0000-000078030000}"/>
    <cellStyle name="Percent 4" xfId="634" xr:uid="{00000000-0005-0000-0000-000079030000}"/>
    <cellStyle name="Percent 4 2" xfId="635" xr:uid="{00000000-0005-0000-0000-00007A030000}"/>
    <cellStyle name="Percent 4 3" xfId="636" xr:uid="{00000000-0005-0000-0000-00007B030000}"/>
    <cellStyle name="Percent 4 4" xfId="637" xr:uid="{00000000-0005-0000-0000-00007C030000}"/>
    <cellStyle name="Percent 5" xfId="638" xr:uid="{00000000-0005-0000-0000-00007D030000}"/>
    <cellStyle name="Percent 5 2" xfId="639" xr:uid="{00000000-0005-0000-0000-00007E030000}"/>
    <cellStyle name="Percent 6" xfId="640" xr:uid="{00000000-0005-0000-0000-00007F030000}"/>
    <cellStyle name="Percent 6 2" xfId="641" xr:uid="{00000000-0005-0000-0000-000080030000}"/>
    <cellStyle name="Percent 7" xfId="642" xr:uid="{00000000-0005-0000-0000-000081030000}"/>
    <cellStyle name="Percent 8" xfId="643" xr:uid="{00000000-0005-0000-0000-000082030000}"/>
    <cellStyle name="Percent 9" xfId="644" xr:uid="{00000000-0005-0000-0000-000083030000}"/>
    <cellStyle name="PSChar" xfId="645" xr:uid="{00000000-0005-0000-0000-000084030000}"/>
    <cellStyle name="PSChar 2" xfId="646" xr:uid="{00000000-0005-0000-0000-000085030000}"/>
    <cellStyle name="PSChar 2 2" xfId="647" xr:uid="{00000000-0005-0000-0000-000086030000}"/>
    <cellStyle name="PSChar 2 3" xfId="648" xr:uid="{00000000-0005-0000-0000-000087030000}"/>
    <cellStyle name="PSChar 3" xfId="649" xr:uid="{00000000-0005-0000-0000-000088030000}"/>
    <cellStyle name="PSChar 3 2" xfId="650" xr:uid="{00000000-0005-0000-0000-000089030000}"/>
    <cellStyle name="PSChar 4" xfId="651" xr:uid="{00000000-0005-0000-0000-00008A030000}"/>
    <cellStyle name="PSChar 5" xfId="652" xr:uid="{00000000-0005-0000-0000-00008B030000}"/>
    <cellStyle name="PSChar 6" xfId="653" xr:uid="{00000000-0005-0000-0000-00008C030000}"/>
    <cellStyle name="PSDate" xfId="654" xr:uid="{00000000-0005-0000-0000-00008D030000}"/>
    <cellStyle name="PSDate 2" xfId="655" xr:uid="{00000000-0005-0000-0000-00008E030000}"/>
    <cellStyle name="PSDate 2 2" xfId="656" xr:uid="{00000000-0005-0000-0000-00008F030000}"/>
    <cellStyle name="PSDate 2 3" xfId="657" xr:uid="{00000000-0005-0000-0000-000090030000}"/>
    <cellStyle name="PSDate 3" xfId="658" xr:uid="{00000000-0005-0000-0000-000091030000}"/>
    <cellStyle name="PSDate 3 2" xfId="659" xr:uid="{00000000-0005-0000-0000-000092030000}"/>
    <cellStyle name="PSDate 4" xfId="660" xr:uid="{00000000-0005-0000-0000-000093030000}"/>
    <cellStyle name="PSDate 5" xfId="661" xr:uid="{00000000-0005-0000-0000-000094030000}"/>
    <cellStyle name="PSDate 6" xfId="662" xr:uid="{00000000-0005-0000-0000-000095030000}"/>
    <cellStyle name="PSDec" xfId="663" xr:uid="{00000000-0005-0000-0000-000096030000}"/>
    <cellStyle name="PSDec 2" xfId="664" xr:uid="{00000000-0005-0000-0000-000097030000}"/>
    <cellStyle name="PSDec 2 2" xfId="665" xr:uid="{00000000-0005-0000-0000-000098030000}"/>
    <cellStyle name="PSDec 2 3" xfId="666" xr:uid="{00000000-0005-0000-0000-000099030000}"/>
    <cellStyle name="PSDec 3" xfId="667" xr:uid="{00000000-0005-0000-0000-00009A030000}"/>
    <cellStyle name="PSDec 3 2" xfId="668" xr:uid="{00000000-0005-0000-0000-00009B030000}"/>
    <cellStyle name="PSDec 4" xfId="669" xr:uid="{00000000-0005-0000-0000-00009C030000}"/>
    <cellStyle name="PSDec 5" xfId="670" xr:uid="{00000000-0005-0000-0000-00009D030000}"/>
    <cellStyle name="PSDec 6" xfId="671" xr:uid="{00000000-0005-0000-0000-00009E030000}"/>
    <cellStyle name="PSHeading" xfId="672" xr:uid="{00000000-0005-0000-0000-00009F030000}"/>
    <cellStyle name="PSHeading 10" xfId="673" xr:uid="{00000000-0005-0000-0000-0000A0030000}"/>
    <cellStyle name="PSHeading 11" xfId="674" xr:uid="{00000000-0005-0000-0000-0000A1030000}"/>
    <cellStyle name="PSHeading 2" xfId="675" xr:uid="{00000000-0005-0000-0000-0000A2030000}"/>
    <cellStyle name="PSHeading 2 2" xfId="676" xr:uid="{00000000-0005-0000-0000-0000A3030000}"/>
    <cellStyle name="PSHeading 2 3" xfId="677" xr:uid="{00000000-0005-0000-0000-0000A4030000}"/>
    <cellStyle name="PSHeading 2_108 Summary" xfId="678" xr:uid="{00000000-0005-0000-0000-0000A5030000}"/>
    <cellStyle name="PSHeading 3" xfId="679" xr:uid="{00000000-0005-0000-0000-0000A6030000}"/>
    <cellStyle name="PSHeading 3 2" xfId="680" xr:uid="{00000000-0005-0000-0000-0000A7030000}"/>
    <cellStyle name="PSHeading 3_108 Summary" xfId="681" xr:uid="{00000000-0005-0000-0000-0000A8030000}"/>
    <cellStyle name="PSHeading 4" xfId="682" xr:uid="{00000000-0005-0000-0000-0000A9030000}"/>
    <cellStyle name="PSHeading 5" xfId="683" xr:uid="{00000000-0005-0000-0000-0000AA030000}"/>
    <cellStyle name="PSHeading 6" xfId="684" xr:uid="{00000000-0005-0000-0000-0000AB030000}"/>
    <cellStyle name="PSHeading 7" xfId="685" xr:uid="{00000000-0005-0000-0000-0000AC030000}"/>
    <cellStyle name="PSHeading 8" xfId="686" xr:uid="{00000000-0005-0000-0000-0000AD030000}"/>
    <cellStyle name="PSHeading 9" xfId="687" xr:uid="{00000000-0005-0000-0000-0000AE030000}"/>
    <cellStyle name="PSHeading_101 check" xfId="688" xr:uid="{00000000-0005-0000-0000-0000AF030000}"/>
    <cellStyle name="PSInt" xfId="689" xr:uid="{00000000-0005-0000-0000-0000B0030000}"/>
    <cellStyle name="PSInt 2" xfId="690" xr:uid="{00000000-0005-0000-0000-0000B1030000}"/>
    <cellStyle name="PSInt 2 2" xfId="691" xr:uid="{00000000-0005-0000-0000-0000B2030000}"/>
    <cellStyle name="PSInt 2 3" xfId="692" xr:uid="{00000000-0005-0000-0000-0000B3030000}"/>
    <cellStyle name="PSInt 3" xfId="693" xr:uid="{00000000-0005-0000-0000-0000B4030000}"/>
    <cellStyle name="PSInt 3 2" xfId="694" xr:uid="{00000000-0005-0000-0000-0000B5030000}"/>
    <cellStyle name="PSInt 4" xfId="695" xr:uid="{00000000-0005-0000-0000-0000B6030000}"/>
    <cellStyle name="PSInt 5" xfId="696" xr:uid="{00000000-0005-0000-0000-0000B7030000}"/>
    <cellStyle name="PSInt 6" xfId="697" xr:uid="{00000000-0005-0000-0000-0000B8030000}"/>
    <cellStyle name="PSSpacer" xfId="698" xr:uid="{00000000-0005-0000-0000-0000B9030000}"/>
    <cellStyle name="PSSpacer 2" xfId="699" xr:uid="{00000000-0005-0000-0000-0000BA030000}"/>
    <cellStyle name="PSSpacer 2 2" xfId="700" xr:uid="{00000000-0005-0000-0000-0000BB030000}"/>
    <cellStyle name="PSSpacer 2 3" xfId="701" xr:uid="{00000000-0005-0000-0000-0000BC030000}"/>
    <cellStyle name="PSSpacer 3" xfId="702" xr:uid="{00000000-0005-0000-0000-0000BD030000}"/>
    <cellStyle name="PSSpacer 3 2" xfId="703" xr:uid="{00000000-0005-0000-0000-0000BE030000}"/>
    <cellStyle name="PSSpacer 4" xfId="704" xr:uid="{00000000-0005-0000-0000-0000BF030000}"/>
    <cellStyle name="PSSpacer 5" xfId="705" xr:uid="{00000000-0005-0000-0000-0000C0030000}"/>
    <cellStyle name="PSSpacer 6" xfId="706" xr:uid="{00000000-0005-0000-0000-0000C1030000}"/>
    <cellStyle name="Title 2" xfId="707" xr:uid="{00000000-0005-0000-0000-0000C2030000}"/>
    <cellStyle name="Title 3" xfId="708" xr:uid="{00000000-0005-0000-0000-0000C3030000}"/>
    <cellStyle name="Title 4" xfId="709" xr:uid="{00000000-0005-0000-0000-0000C4030000}"/>
    <cellStyle name="Title 5" xfId="710" xr:uid="{00000000-0005-0000-0000-0000C5030000}"/>
    <cellStyle name="Total 2" xfId="711" xr:uid="{00000000-0005-0000-0000-0000C6030000}"/>
    <cellStyle name="Total 3" xfId="712" xr:uid="{00000000-0005-0000-0000-0000C7030000}"/>
    <cellStyle name="Total 4" xfId="713" xr:uid="{00000000-0005-0000-0000-0000C8030000}"/>
    <cellStyle name="Total 5" xfId="714" xr:uid="{00000000-0005-0000-0000-0000C9030000}"/>
    <cellStyle name="Total 6" xfId="715" xr:uid="{00000000-0005-0000-0000-0000CA030000}"/>
    <cellStyle name="Total 7" xfId="716" xr:uid="{00000000-0005-0000-0000-0000CB030000}"/>
    <cellStyle name="Total 8" xfId="717" xr:uid="{00000000-0005-0000-0000-0000CC030000}"/>
    <cellStyle name="Warning Text 2" xfId="718" xr:uid="{00000000-0005-0000-0000-0000CD030000}"/>
    <cellStyle name="Warning Text 3" xfId="719" xr:uid="{00000000-0005-0000-0000-0000CE030000}"/>
    <cellStyle name="Warning Text 4" xfId="720" xr:uid="{00000000-0005-0000-0000-0000CF030000}"/>
    <cellStyle name="Warning Text 5" xfId="721" xr:uid="{00000000-0005-0000-0000-0000D0030000}"/>
    <cellStyle name="Warning Text 6" xfId="722" xr:uid="{00000000-0005-0000-0000-0000D1030000}"/>
  </cellStyles>
  <dxfs count="0"/>
  <tableStyles count="0" defaultTableStyle="TableStyleMedium2" defaultPivotStyle="PivotStyleLight16"/>
  <colors>
    <mruColors>
      <color rgb="FFCCFFFF"/>
      <color rgb="FFFFCCFF"/>
      <color rgb="FFEBFFEB"/>
      <color rgb="FFCC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workbookViewId="0">
      <selection activeCell="B5" sqref="B5"/>
    </sheetView>
  </sheetViews>
  <sheetFormatPr defaultRowHeight="12.75"/>
  <cols>
    <col min="2" max="3" width="18.140625" customWidth="1"/>
    <col min="4" max="5" width="14.42578125" customWidth="1"/>
    <col min="6" max="6" width="12.85546875" bestFit="1" customWidth="1"/>
    <col min="7" max="7" width="12.85546875" customWidth="1"/>
    <col min="8" max="8" width="15" bestFit="1" customWidth="1"/>
    <col min="9" max="9" width="14.42578125" bestFit="1" customWidth="1"/>
    <col min="10" max="11" width="14.85546875" customWidth="1"/>
    <col min="12" max="13" width="15.7109375" customWidth="1"/>
    <col min="14" max="14" width="11.5703125" customWidth="1"/>
  </cols>
  <sheetData>
    <row r="1" spans="1:12">
      <c r="A1" s="213" t="s">
        <v>15</v>
      </c>
      <c r="B1" s="213"/>
      <c r="C1" s="213"/>
      <c r="D1" s="213"/>
      <c r="E1" s="213"/>
      <c r="F1" s="213"/>
      <c r="G1" s="213"/>
      <c r="H1" s="213"/>
      <c r="I1" s="213"/>
      <c r="J1" s="213"/>
      <c r="K1" s="213"/>
      <c r="L1" s="213"/>
    </row>
    <row r="2" spans="1:12">
      <c r="A2" s="213" t="s">
        <v>30</v>
      </c>
      <c r="B2" s="213"/>
      <c r="C2" s="213"/>
      <c r="D2" s="213"/>
      <c r="E2" s="213"/>
      <c r="F2" s="213"/>
      <c r="G2" s="213"/>
      <c r="H2" s="213"/>
      <c r="I2" s="213"/>
      <c r="J2" s="213"/>
      <c r="K2" s="213"/>
      <c r="L2" s="213"/>
    </row>
    <row r="5" spans="1:12">
      <c r="A5" s="2" t="s">
        <v>21</v>
      </c>
    </row>
    <row r="6" spans="1:12" ht="38.25">
      <c r="A6" s="4" t="s">
        <v>16</v>
      </c>
      <c r="B6" s="5" t="s">
        <v>28</v>
      </c>
      <c r="C6" s="5" t="s">
        <v>27</v>
      </c>
      <c r="D6" s="5" t="s">
        <v>17</v>
      </c>
      <c r="E6" s="5" t="s">
        <v>20</v>
      </c>
      <c r="F6" s="5" t="s">
        <v>18</v>
      </c>
      <c r="G6" s="5" t="s">
        <v>29</v>
      </c>
      <c r="H6" s="5" t="s">
        <v>19</v>
      </c>
      <c r="I6" s="5" t="s">
        <v>26</v>
      </c>
      <c r="J6" s="5" t="s">
        <v>24</v>
      </c>
      <c r="K6" s="5" t="s">
        <v>25</v>
      </c>
      <c r="L6" s="5" t="s">
        <v>30</v>
      </c>
    </row>
    <row r="7" spans="1:12">
      <c r="A7" s="6">
        <v>41560</v>
      </c>
      <c r="B7" s="11">
        <v>5.7249999999999998E-4</v>
      </c>
      <c r="C7" s="11">
        <f>B8</f>
        <v>-1.7906E-3</v>
      </c>
      <c r="D7" s="8">
        <v>464763211</v>
      </c>
      <c r="E7" s="13">
        <f>D7*B7</f>
        <v>266076.93829750002</v>
      </c>
      <c r="F7" s="9">
        <v>2820380</v>
      </c>
      <c r="G7" s="13">
        <f>+B7*F7</f>
        <v>1614.6675499999999</v>
      </c>
      <c r="H7" s="8">
        <v>158974566</v>
      </c>
      <c r="I7" s="13">
        <f>+C7*H7</f>
        <v>-284659.85787960002</v>
      </c>
      <c r="J7" s="13"/>
      <c r="K7" s="13"/>
      <c r="L7" s="13">
        <f>+E7+G7+I7+J7+K7</f>
        <v>-16968.25203209999</v>
      </c>
    </row>
    <row r="8" spans="1:12">
      <c r="A8" s="7">
        <v>41591</v>
      </c>
      <c r="B8" s="12">
        <v>-1.7906E-3</v>
      </c>
      <c r="C8" s="12">
        <v>8.5360000000000004E-4</v>
      </c>
      <c r="D8" s="8">
        <v>494888418</v>
      </c>
      <c r="E8" s="13">
        <f>D8*B8</f>
        <v>-886147.20127079997</v>
      </c>
      <c r="F8" s="8">
        <v>84362</v>
      </c>
      <c r="G8" s="13">
        <f>+B8*F8</f>
        <v>-151.05859720000001</v>
      </c>
      <c r="H8" s="8">
        <v>237363628</v>
      </c>
      <c r="I8" s="13">
        <f>+C8*H8</f>
        <v>202613.59286080001</v>
      </c>
      <c r="J8" s="13">
        <f>-G7</f>
        <v>-1614.6675499999999</v>
      </c>
      <c r="K8" s="13">
        <f>-I7</f>
        <v>284659.85787960002</v>
      </c>
      <c r="L8" s="13">
        <f>+E8+G8+I8+J8+K8</f>
        <v>-400639.47667759995</v>
      </c>
    </row>
    <row r="11" spans="1:12">
      <c r="A11" s="2" t="s">
        <v>22</v>
      </c>
    </row>
    <row r="13" spans="1:12">
      <c r="A13" s="6">
        <v>41560</v>
      </c>
      <c r="B13" s="11">
        <v>5.7249999999999998E-4</v>
      </c>
      <c r="C13" s="11">
        <f>B14</f>
        <v>-1.7906E-3</v>
      </c>
      <c r="D13" s="8" t="e">
        <f>#REF!</f>
        <v>#REF!</v>
      </c>
      <c r="E13" s="13" t="e">
        <f>D13*B13</f>
        <v>#REF!</v>
      </c>
      <c r="F13">
        <v>0</v>
      </c>
      <c r="G13" s="10">
        <f>+B13*F13</f>
        <v>0</v>
      </c>
      <c r="H13" s="8" t="e">
        <f>#REF!</f>
        <v>#REF!</v>
      </c>
      <c r="I13" s="13" t="e">
        <f>+C13*H13</f>
        <v>#REF!</v>
      </c>
      <c r="J13" s="13"/>
      <c r="K13" s="13"/>
      <c r="L13" s="13" t="e">
        <f>+E13+G13+I13+J13+K13</f>
        <v>#REF!</v>
      </c>
    </row>
    <row r="14" spans="1:12">
      <c r="A14" s="7">
        <v>41591</v>
      </c>
      <c r="B14" s="12">
        <v>-1.7906E-3</v>
      </c>
      <c r="C14" s="12">
        <v>8.5360000000000004E-4</v>
      </c>
      <c r="D14" s="8" t="e">
        <f>#REF!</f>
        <v>#REF!</v>
      </c>
      <c r="E14" s="13" t="e">
        <f>D14*B14</f>
        <v>#REF!</v>
      </c>
      <c r="F14">
        <v>0</v>
      </c>
      <c r="G14" s="10">
        <f>+B14*F14</f>
        <v>0</v>
      </c>
      <c r="H14" s="8" t="e">
        <f>#REF!</f>
        <v>#REF!</v>
      </c>
      <c r="I14" s="13" t="e">
        <f>+C14*H14</f>
        <v>#REF!</v>
      </c>
      <c r="J14" s="13">
        <f>-G13</f>
        <v>0</v>
      </c>
      <c r="K14" s="13" t="e">
        <f>-I13</f>
        <v>#REF!</v>
      </c>
      <c r="L14" s="13" t="e">
        <f>+E14+G14+I14+J14+K14</f>
        <v>#REF!</v>
      </c>
    </row>
    <row r="15" spans="1:12">
      <c r="H15" s="8"/>
    </row>
    <row r="16" spans="1:12">
      <c r="H16" s="8"/>
    </row>
    <row r="17" spans="1:12">
      <c r="H17" s="8"/>
    </row>
    <row r="18" spans="1:12">
      <c r="H18" s="8"/>
    </row>
    <row r="19" spans="1:12">
      <c r="H19" s="8"/>
    </row>
    <row r="20" spans="1:12">
      <c r="H20" s="8"/>
    </row>
    <row r="21" spans="1:12">
      <c r="A21" s="2" t="s">
        <v>23</v>
      </c>
      <c r="H21" s="8"/>
    </row>
    <row r="22" spans="1:12">
      <c r="H22" s="8"/>
    </row>
    <row r="23" spans="1:12">
      <c r="A23" s="6">
        <v>41560</v>
      </c>
      <c r="B23" s="11">
        <v>5.7249999999999998E-4</v>
      </c>
      <c r="C23" s="11">
        <f>B24</f>
        <v>-1.7906E-3</v>
      </c>
      <c r="D23" s="3" t="e">
        <f>D7-D13</f>
        <v>#REF!</v>
      </c>
      <c r="E23" s="13" t="e">
        <f>D23*B23</f>
        <v>#REF!</v>
      </c>
      <c r="F23" s="8">
        <v>2820380</v>
      </c>
      <c r="G23" s="13">
        <f>+B23*F23</f>
        <v>1614.6675499999999</v>
      </c>
      <c r="H23" s="8" t="e">
        <f>+#REF!</f>
        <v>#REF!</v>
      </c>
      <c r="I23" s="13" t="e">
        <f>+C23*H23</f>
        <v>#REF!</v>
      </c>
      <c r="J23" s="13"/>
      <c r="K23" s="13"/>
      <c r="L23" s="13" t="e">
        <f>+E23+G23+I23+J23+K23</f>
        <v>#REF!</v>
      </c>
    </row>
    <row r="24" spans="1:12">
      <c r="A24" s="7">
        <v>41591</v>
      </c>
      <c r="B24" s="12">
        <v>-1.7906E-3</v>
      </c>
      <c r="C24" s="12">
        <v>8.5360000000000004E-4</v>
      </c>
      <c r="D24" s="3" t="e">
        <f>D8-D14</f>
        <v>#REF!</v>
      </c>
      <c r="E24" s="13" t="e">
        <f>D24*B24</f>
        <v>#REF!</v>
      </c>
      <c r="F24" s="8">
        <v>84362</v>
      </c>
      <c r="G24" s="13">
        <f>+B24*F24</f>
        <v>-151.05859720000001</v>
      </c>
      <c r="H24" s="8" t="e">
        <f>+#REF!</f>
        <v>#REF!</v>
      </c>
      <c r="I24" s="13" t="e">
        <f>+C24*H24</f>
        <v>#REF!</v>
      </c>
      <c r="J24" s="13">
        <f>-G23</f>
        <v>-1614.6675499999999</v>
      </c>
      <c r="K24" s="13" t="e">
        <f>-I23</f>
        <v>#REF!</v>
      </c>
      <c r="L24" s="13" t="e">
        <f>+E24+G24+I24+J24+K24</f>
        <v>#REF!</v>
      </c>
    </row>
    <row r="25" spans="1:12">
      <c r="H25" s="8"/>
    </row>
    <row r="26" spans="1:12">
      <c r="H26" s="8"/>
    </row>
    <row r="27" spans="1:12">
      <c r="H27" s="8"/>
    </row>
    <row r="28" spans="1:12">
      <c r="H28" s="8"/>
    </row>
    <row r="29" spans="1:12">
      <c r="H29" s="8"/>
    </row>
    <row r="30" spans="1:12">
      <c r="H30" s="8"/>
    </row>
    <row r="31" spans="1:12">
      <c r="A31" s="1"/>
      <c r="H31" s="8"/>
    </row>
    <row r="32" spans="1:12">
      <c r="H32" s="8"/>
    </row>
    <row r="33" spans="8:8">
      <c r="H33" s="8"/>
    </row>
    <row r="34" spans="8:8">
      <c r="H34" s="8"/>
    </row>
    <row r="35" spans="8:8">
      <c r="H35" s="8"/>
    </row>
  </sheetData>
  <mergeCells count="2">
    <mergeCell ref="A2:L2"/>
    <mergeCell ref="A1:L1"/>
  </mergeCells>
  <pageMargins left="0.7" right="0.7" top="0.75" bottom="0.75" header="0.3" footer="0.3"/>
  <pageSetup scale="71"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68CA-1C30-4577-8A2F-832C00917AD1}">
  <dimension ref="A2:M22"/>
  <sheetViews>
    <sheetView workbookViewId="0"/>
  </sheetViews>
  <sheetFormatPr defaultColWidth="8.7109375" defaultRowHeight="12.75"/>
  <cols>
    <col min="1" max="1" width="15" style="16" customWidth="1"/>
    <col min="2" max="2" width="17.28515625" style="16" customWidth="1"/>
    <col min="3" max="3" width="14" style="16" bestFit="1" customWidth="1"/>
    <col min="4" max="4" width="15.42578125" style="16" bestFit="1" customWidth="1"/>
    <col min="5" max="5" width="16.85546875" style="16" bestFit="1" customWidth="1"/>
    <col min="6" max="10" width="10" style="16" bestFit="1" customWidth="1"/>
    <col min="11" max="11" width="12" style="16" bestFit="1" customWidth="1"/>
    <col min="12" max="12" width="12.85546875" style="16" bestFit="1" customWidth="1"/>
    <col min="13" max="13" width="10.7109375" style="16" bestFit="1" customWidth="1"/>
    <col min="14" max="16384" width="8.7109375" style="16"/>
  </cols>
  <sheetData>
    <row r="2" spans="1:13" ht="15.75">
      <c r="A2" s="186" t="s">
        <v>225</v>
      </c>
    </row>
    <row r="3" spans="1:13">
      <c r="C3" s="248"/>
      <c r="D3" s="248"/>
    </row>
    <row r="4" spans="1:13">
      <c r="B4" s="19" t="s">
        <v>226</v>
      </c>
    </row>
    <row r="5" spans="1:13">
      <c r="B5" s="19" t="s">
        <v>227</v>
      </c>
      <c r="C5" s="16" t="s">
        <v>228</v>
      </c>
      <c r="D5" s="16" t="s">
        <v>229</v>
      </c>
      <c r="E5" s="16" t="s">
        <v>230</v>
      </c>
    </row>
    <row r="6" spans="1:13">
      <c r="A6" s="16" t="s">
        <v>242</v>
      </c>
      <c r="B6" s="100">
        <f>'kWh by Tariff'!C84</f>
        <v>302218090</v>
      </c>
      <c r="C6" s="16">
        <v>2.6120000000000001E-2</v>
      </c>
      <c r="D6" s="16">
        <v>2.1199999999999999E-3</v>
      </c>
      <c r="E6" s="131">
        <f>B6*(C6+D6)</f>
        <v>8534638.8616000004</v>
      </c>
    </row>
    <row r="7" spans="1:13">
      <c r="A7" s="16" t="s">
        <v>231</v>
      </c>
      <c r="B7" s="100">
        <f>'kWh by Tariff'!D84</f>
        <v>298926503</v>
      </c>
      <c r="C7" s="16">
        <v>2.6120000000000001E-2</v>
      </c>
      <c r="D7" s="16">
        <v>1.2019999999999999E-2</v>
      </c>
      <c r="E7" s="131">
        <f>B7*(C7+D7)</f>
        <v>11401056.824419999</v>
      </c>
    </row>
    <row r="8" spans="1:13">
      <c r="A8" s="16" t="s">
        <v>232</v>
      </c>
      <c r="B8" s="100">
        <f>'kWh by Tariff'!E84</f>
        <v>288196563</v>
      </c>
      <c r="C8" s="16">
        <v>2.6120000000000001E-2</v>
      </c>
      <c r="D8" s="16">
        <v>1.376E-2</v>
      </c>
      <c r="E8" s="131">
        <f t="shared" ref="E8:E17" si="0">B8*(C8+D8)</f>
        <v>11493278.93244</v>
      </c>
      <c r="K8" s="100"/>
      <c r="L8" s="100"/>
      <c r="M8" s="187"/>
    </row>
    <row r="9" spans="1:13">
      <c r="A9" s="16" t="s">
        <v>233</v>
      </c>
      <c r="B9" s="100">
        <f>'kWh by Tariff'!F84</f>
        <v>291480122</v>
      </c>
      <c r="C9" s="16">
        <v>2.6120000000000001E-2</v>
      </c>
      <c r="D9" s="16">
        <v>1.0159999999999999E-2</v>
      </c>
      <c r="E9" s="131">
        <f t="shared" si="0"/>
        <v>10574898.826160001</v>
      </c>
    </row>
    <row r="10" spans="1:13">
      <c r="A10" s="16" t="s">
        <v>234</v>
      </c>
      <c r="B10" s="100">
        <f>'kWh by Tariff'!G84</f>
        <v>264805991</v>
      </c>
      <c r="C10" s="16">
        <v>2.6120000000000001E-2</v>
      </c>
      <c r="D10" s="188">
        <v>1.2500000000000001E-2</v>
      </c>
      <c r="E10" s="131">
        <f t="shared" si="0"/>
        <v>10226807.37242</v>
      </c>
    </row>
    <row r="11" spans="1:13">
      <c r="A11" s="16" t="s">
        <v>235</v>
      </c>
      <c r="B11" s="100">
        <f>'kWh by Tariff'!H84</f>
        <v>298157332</v>
      </c>
      <c r="C11" s="16">
        <v>2.6120000000000001E-2</v>
      </c>
      <c r="D11" s="16">
        <v>1.026E-2</v>
      </c>
      <c r="E11" s="131">
        <f t="shared" si="0"/>
        <v>10846963.738160001</v>
      </c>
    </row>
    <row r="12" spans="1:13">
      <c r="A12" s="16" t="s">
        <v>236</v>
      </c>
      <c r="B12" s="100">
        <f>'kWh by Tariff'!I84</f>
        <v>308320708</v>
      </c>
      <c r="C12" s="188">
        <v>3.3799999999999997E-2</v>
      </c>
      <c r="D12" s="16">
        <v>1.206E-2</v>
      </c>
      <c r="E12" s="131">
        <f t="shared" si="0"/>
        <v>14139587.668879999</v>
      </c>
    </row>
    <row r="13" spans="1:13">
      <c r="A13" s="16" t="s">
        <v>237</v>
      </c>
      <c r="B13" s="100">
        <f>'kWh by Tariff'!J84</f>
        <v>302021210</v>
      </c>
      <c r="C13" s="188">
        <v>3.3799999999999997E-2</v>
      </c>
      <c r="D13" s="188">
        <v>1.269E-2</v>
      </c>
      <c r="E13" s="131">
        <f>B13*(C13+D13)</f>
        <v>14040966.0529</v>
      </c>
    </row>
    <row r="14" spans="1:13">
      <c r="A14" s="16" t="s">
        <v>238</v>
      </c>
      <c r="B14" s="100">
        <f>'kWh by Tariff'!K84</f>
        <v>268776877</v>
      </c>
      <c r="C14" s="188">
        <v>3.3799999999999997E-2</v>
      </c>
      <c r="D14" s="188">
        <v>2.0403297314476404E-2</v>
      </c>
      <c r="E14" s="131">
        <f>B14*(C14+D14)</f>
        <v>14568592.975287454</v>
      </c>
      <c r="F14" s="16" t="s">
        <v>32</v>
      </c>
    </row>
    <row r="15" spans="1:13">
      <c r="A15" s="16" t="s">
        <v>239</v>
      </c>
      <c r="B15" s="100">
        <f>'kWh by Tariff'!L84</f>
        <v>274779856</v>
      </c>
      <c r="C15" s="188">
        <v>3.3799999999999997E-2</v>
      </c>
      <c r="D15" s="188">
        <v>5.8700000000000002E-3</v>
      </c>
      <c r="E15" s="131">
        <f t="shared" si="0"/>
        <v>10900516.887519998</v>
      </c>
    </row>
    <row r="16" spans="1:13">
      <c r="A16" s="16" t="s">
        <v>240</v>
      </c>
      <c r="B16" s="100">
        <f>'kWh by Tariff'!M84</f>
        <v>284371463</v>
      </c>
      <c r="C16" s="188">
        <v>3.3799999999999997E-2</v>
      </c>
      <c r="D16" s="16">
        <v>1.626E-2</v>
      </c>
      <c r="E16" s="131">
        <f t="shared" si="0"/>
        <v>14235635.437779998</v>
      </c>
    </row>
    <row r="17" spans="1:6">
      <c r="A17" s="16" t="s">
        <v>243</v>
      </c>
      <c r="B17" s="100">
        <f>'kWh by Tariff'!N84</f>
        <v>266067530</v>
      </c>
      <c r="C17" s="188">
        <v>3.3799999999999997E-2</v>
      </c>
      <c r="D17" s="188">
        <v>6.8900000000000003E-3</v>
      </c>
      <c r="E17" s="189">
        <f t="shared" si="0"/>
        <v>10826287.795699999</v>
      </c>
    </row>
    <row r="18" spans="1:6">
      <c r="E18" s="190">
        <f>SUM(E6:E17)</f>
        <v>141789231.37326744</v>
      </c>
      <c r="F18" s="16" t="s">
        <v>241</v>
      </c>
    </row>
    <row r="19" spans="1:6">
      <c r="B19" s="187"/>
    </row>
    <row r="21" spans="1:6">
      <c r="A21" s="16" t="s">
        <v>248</v>
      </c>
      <c r="E21" s="190"/>
    </row>
    <row r="22" spans="1:6">
      <c r="E22" s="190"/>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4E199-7E16-438F-86E1-E134DA756B1E}">
  <sheetPr>
    <tabColor theme="1"/>
  </sheetPr>
  <dimension ref="A1"/>
  <sheetViews>
    <sheetView workbookViewId="0"/>
  </sheetViews>
  <sheetFormatPr defaultRowHeight="12.7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1F12-69E3-462E-8D52-CBD1343A4470}">
  <dimension ref="A1:E17"/>
  <sheetViews>
    <sheetView workbookViewId="0"/>
  </sheetViews>
  <sheetFormatPr defaultRowHeight="15"/>
  <cols>
    <col min="1" max="1" width="4.7109375" style="194" customWidth="1"/>
    <col min="2" max="2" width="15.42578125" style="200" customWidth="1"/>
    <col min="3" max="3" width="34.7109375" style="110" bestFit="1" customWidth="1"/>
    <col min="4" max="4" width="13.5703125" style="193" customWidth="1"/>
    <col min="5" max="249" width="9.140625" style="194"/>
    <col min="250" max="250" width="21.42578125" style="194" customWidth="1"/>
    <col min="251" max="251" width="32" style="194" customWidth="1"/>
    <col min="252" max="252" width="16.28515625" style="194" customWidth="1"/>
    <col min="253" max="505" width="9.140625" style="194"/>
    <col min="506" max="506" width="21.42578125" style="194" customWidth="1"/>
    <col min="507" max="507" width="32" style="194" customWidth="1"/>
    <col min="508" max="508" width="16.28515625" style="194" customWidth="1"/>
    <col min="509" max="761" width="9.140625" style="194"/>
    <col min="762" max="762" width="21.42578125" style="194" customWidth="1"/>
    <col min="763" max="763" width="32" style="194" customWidth="1"/>
    <col min="764" max="764" width="16.28515625" style="194" customWidth="1"/>
    <col min="765" max="1017" width="9.140625" style="194"/>
    <col min="1018" max="1018" width="21.42578125" style="194" customWidth="1"/>
    <col min="1019" max="1019" width="32" style="194" customWidth="1"/>
    <col min="1020" max="1020" width="16.28515625" style="194" customWidth="1"/>
    <col min="1021" max="1273" width="9.140625" style="194"/>
    <col min="1274" max="1274" width="21.42578125" style="194" customWidth="1"/>
    <col min="1275" max="1275" width="32" style="194" customWidth="1"/>
    <col min="1276" max="1276" width="16.28515625" style="194" customWidth="1"/>
    <col min="1277" max="1529" width="9.140625" style="194"/>
    <col min="1530" max="1530" width="21.42578125" style="194" customWidth="1"/>
    <col min="1531" max="1531" width="32" style="194" customWidth="1"/>
    <col min="1532" max="1532" width="16.28515625" style="194" customWidth="1"/>
    <col min="1533" max="1785" width="9.140625" style="194"/>
    <col min="1786" max="1786" width="21.42578125" style="194" customWidth="1"/>
    <col min="1787" max="1787" width="32" style="194" customWidth="1"/>
    <col min="1788" max="1788" width="16.28515625" style="194" customWidth="1"/>
    <col min="1789" max="2041" width="9.140625" style="194"/>
    <col min="2042" max="2042" width="21.42578125" style="194" customWidth="1"/>
    <col min="2043" max="2043" width="32" style="194" customWidth="1"/>
    <col min="2044" max="2044" width="16.28515625" style="194" customWidth="1"/>
    <col min="2045" max="2297" width="9.140625" style="194"/>
    <col min="2298" max="2298" width="21.42578125" style="194" customWidth="1"/>
    <col min="2299" max="2299" width="32" style="194" customWidth="1"/>
    <col min="2300" max="2300" width="16.28515625" style="194" customWidth="1"/>
    <col min="2301" max="2553" width="9.140625" style="194"/>
    <col min="2554" max="2554" width="21.42578125" style="194" customWidth="1"/>
    <col min="2555" max="2555" width="32" style="194" customWidth="1"/>
    <col min="2556" max="2556" width="16.28515625" style="194" customWidth="1"/>
    <col min="2557" max="2809" width="9.140625" style="194"/>
    <col min="2810" max="2810" width="21.42578125" style="194" customWidth="1"/>
    <col min="2811" max="2811" width="32" style="194" customWidth="1"/>
    <col min="2812" max="2812" width="16.28515625" style="194" customWidth="1"/>
    <col min="2813" max="3065" width="9.140625" style="194"/>
    <col min="3066" max="3066" width="21.42578125" style="194" customWidth="1"/>
    <col min="3067" max="3067" width="32" style="194" customWidth="1"/>
    <col min="3068" max="3068" width="16.28515625" style="194" customWidth="1"/>
    <col min="3069" max="3321" width="9.140625" style="194"/>
    <col min="3322" max="3322" width="21.42578125" style="194" customWidth="1"/>
    <col min="3323" max="3323" width="32" style="194" customWidth="1"/>
    <col min="3324" max="3324" width="16.28515625" style="194" customWidth="1"/>
    <col min="3325" max="3577" width="9.140625" style="194"/>
    <col min="3578" max="3578" width="21.42578125" style="194" customWidth="1"/>
    <col min="3579" max="3579" width="32" style="194" customWidth="1"/>
    <col min="3580" max="3580" width="16.28515625" style="194" customWidth="1"/>
    <col min="3581" max="3833" width="9.140625" style="194"/>
    <col min="3834" max="3834" width="21.42578125" style="194" customWidth="1"/>
    <col min="3835" max="3835" width="32" style="194" customWidth="1"/>
    <col min="3836" max="3836" width="16.28515625" style="194" customWidth="1"/>
    <col min="3837" max="4089" width="9.140625" style="194"/>
    <col min="4090" max="4090" width="21.42578125" style="194" customWidth="1"/>
    <col min="4091" max="4091" width="32" style="194" customWidth="1"/>
    <col min="4092" max="4092" width="16.28515625" style="194" customWidth="1"/>
    <col min="4093" max="4345" width="9.140625" style="194"/>
    <col min="4346" max="4346" width="21.42578125" style="194" customWidth="1"/>
    <col min="4347" max="4347" width="32" style="194" customWidth="1"/>
    <col min="4348" max="4348" width="16.28515625" style="194" customWidth="1"/>
    <col min="4349" max="4601" width="9.140625" style="194"/>
    <col min="4602" max="4602" width="21.42578125" style="194" customWidth="1"/>
    <col min="4603" max="4603" width="32" style="194" customWidth="1"/>
    <col min="4604" max="4604" width="16.28515625" style="194" customWidth="1"/>
    <col min="4605" max="4857" width="9.140625" style="194"/>
    <col min="4858" max="4858" width="21.42578125" style="194" customWidth="1"/>
    <col min="4859" max="4859" width="32" style="194" customWidth="1"/>
    <col min="4860" max="4860" width="16.28515625" style="194" customWidth="1"/>
    <col min="4861" max="5113" width="9.140625" style="194"/>
    <col min="5114" max="5114" width="21.42578125" style="194" customWidth="1"/>
    <col min="5115" max="5115" width="32" style="194" customWidth="1"/>
    <col min="5116" max="5116" width="16.28515625" style="194" customWidth="1"/>
    <col min="5117" max="5369" width="9.140625" style="194"/>
    <col min="5370" max="5370" width="21.42578125" style="194" customWidth="1"/>
    <col min="5371" max="5371" width="32" style="194" customWidth="1"/>
    <col min="5372" max="5372" width="16.28515625" style="194" customWidth="1"/>
    <col min="5373" max="5625" width="9.140625" style="194"/>
    <col min="5626" max="5626" width="21.42578125" style="194" customWidth="1"/>
    <col min="5627" max="5627" width="32" style="194" customWidth="1"/>
    <col min="5628" max="5628" width="16.28515625" style="194" customWidth="1"/>
    <col min="5629" max="5881" width="9.140625" style="194"/>
    <col min="5882" max="5882" width="21.42578125" style="194" customWidth="1"/>
    <col min="5883" max="5883" width="32" style="194" customWidth="1"/>
    <col min="5884" max="5884" width="16.28515625" style="194" customWidth="1"/>
    <col min="5885" max="6137" width="9.140625" style="194"/>
    <col min="6138" max="6138" width="21.42578125" style="194" customWidth="1"/>
    <col min="6139" max="6139" width="32" style="194" customWidth="1"/>
    <col min="6140" max="6140" width="16.28515625" style="194" customWidth="1"/>
    <col min="6141" max="6393" width="9.140625" style="194"/>
    <col min="6394" max="6394" width="21.42578125" style="194" customWidth="1"/>
    <col min="6395" max="6395" width="32" style="194" customWidth="1"/>
    <col min="6396" max="6396" width="16.28515625" style="194" customWidth="1"/>
    <col min="6397" max="6649" width="9.140625" style="194"/>
    <col min="6650" max="6650" width="21.42578125" style="194" customWidth="1"/>
    <col min="6651" max="6651" width="32" style="194" customWidth="1"/>
    <col min="6652" max="6652" width="16.28515625" style="194" customWidth="1"/>
    <col min="6653" max="6905" width="9.140625" style="194"/>
    <col min="6906" max="6906" width="21.42578125" style="194" customWidth="1"/>
    <col min="6907" max="6907" width="32" style="194" customWidth="1"/>
    <col min="6908" max="6908" width="16.28515625" style="194" customWidth="1"/>
    <col min="6909" max="7161" width="9.140625" style="194"/>
    <col min="7162" max="7162" width="21.42578125" style="194" customWidth="1"/>
    <col min="7163" max="7163" width="32" style="194" customWidth="1"/>
    <col min="7164" max="7164" width="16.28515625" style="194" customWidth="1"/>
    <col min="7165" max="7417" width="9.140625" style="194"/>
    <col min="7418" max="7418" width="21.42578125" style="194" customWidth="1"/>
    <col min="7419" max="7419" width="32" style="194" customWidth="1"/>
    <col min="7420" max="7420" width="16.28515625" style="194" customWidth="1"/>
    <col min="7421" max="7673" width="9.140625" style="194"/>
    <col min="7674" max="7674" width="21.42578125" style="194" customWidth="1"/>
    <col min="7675" max="7675" width="32" style="194" customWidth="1"/>
    <col min="7676" max="7676" width="16.28515625" style="194" customWidth="1"/>
    <col min="7677" max="7929" width="9.140625" style="194"/>
    <col min="7930" max="7930" width="21.42578125" style="194" customWidth="1"/>
    <col min="7931" max="7931" width="32" style="194" customWidth="1"/>
    <col min="7932" max="7932" width="16.28515625" style="194" customWidth="1"/>
    <col min="7933" max="8185" width="9.140625" style="194"/>
    <col min="8186" max="8186" width="21.42578125" style="194" customWidth="1"/>
    <col min="8187" max="8187" width="32" style="194" customWidth="1"/>
    <col min="8188" max="8188" width="16.28515625" style="194" customWidth="1"/>
    <col min="8189" max="8441" width="9.140625" style="194"/>
    <col min="8442" max="8442" width="21.42578125" style="194" customWidth="1"/>
    <col min="8443" max="8443" width="32" style="194" customWidth="1"/>
    <col min="8444" max="8444" width="16.28515625" style="194" customWidth="1"/>
    <col min="8445" max="8697" width="9.140625" style="194"/>
    <col min="8698" max="8698" width="21.42578125" style="194" customWidth="1"/>
    <col min="8699" max="8699" width="32" style="194" customWidth="1"/>
    <col min="8700" max="8700" width="16.28515625" style="194" customWidth="1"/>
    <col min="8701" max="8953" width="9.140625" style="194"/>
    <col min="8954" max="8954" width="21.42578125" style="194" customWidth="1"/>
    <col min="8955" max="8955" width="32" style="194" customWidth="1"/>
    <col min="8956" max="8956" width="16.28515625" style="194" customWidth="1"/>
    <col min="8957" max="9209" width="9.140625" style="194"/>
    <col min="9210" max="9210" width="21.42578125" style="194" customWidth="1"/>
    <col min="9211" max="9211" width="32" style="194" customWidth="1"/>
    <col min="9212" max="9212" width="16.28515625" style="194" customWidth="1"/>
    <col min="9213" max="9465" width="9.140625" style="194"/>
    <col min="9466" max="9466" width="21.42578125" style="194" customWidth="1"/>
    <col min="9467" max="9467" width="32" style="194" customWidth="1"/>
    <col min="9468" max="9468" width="16.28515625" style="194" customWidth="1"/>
    <col min="9469" max="9721" width="9.140625" style="194"/>
    <col min="9722" max="9722" width="21.42578125" style="194" customWidth="1"/>
    <col min="9723" max="9723" width="32" style="194" customWidth="1"/>
    <col min="9724" max="9724" width="16.28515625" style="194" customWidth="1"/>
    <col min="9725" max="9977" width="9.140625" style="194"/>
    <col min="9978" max="9978" width="21.42578125" style="194" customWidth="1"/>
    <col min="9979" max="9979" width="32" style="194" customWidth="1"/>
    <col min="9980" max="9980" width="16.28515625" style="194" customWidth="1"/>
    <col min="9981" max="10233" width="9.140625" style="194"/>
    <col min="10234" max="10234" width="21.42578125" style="194" customWidth="1"/>
    <col min="10235" max="10235" width="32" style="194" customWidth="1"/>
    <col min="10236" max="10236" width="16.28515625" style="194" customWidth="1"/>
    <col min="10237" max="10489" width="9.140625" style="194"/>
    <col min="10490" max="10490" width="21.42578125" style="194" customWidth="1"/>
    <col min="10491" max="10491" width="32" style="194" customWidth="1"/>
    <col min="10492" max="10492" width="16.28515625" style="194" customWidth="1"/>
    <col min="10493" max="10745" width="9.140625" style="194"/>
    <col min="10746" max="10746" width="21.42578125" style="194" customWidth="1"/>
    <col min="10747" max="10747" width="32" style="194" customWidth="1"/>
    <col min="10748" max="10748" width="16.28515625" style="194" customWidth="1"/>
    <col min="10749" max="11001" width="9.140625" style="194"/>
    <col min="11002" max="11002" width="21.42578125" style="194" customWidth="1"/>
    <col min="11003" max="11003" width="32" style="194" customWidth="1"/>
    <col min="11004" max="11004" width="16.28515625" style="194" customWidth="1"/>
    <col min="11005" max="11257" width="9.140625" style="194"/>
    <col min="11258" max="11258" width="21.42578125" style="194" customWidth="1"/>
    <col min="11259" max="11259" width="32" style="194" customWidth="1"/>
    <col min="11260" max="11260" width="16.28515625" style="194" customWidth="1"/>
    <col min="11261" max="11513" width="9.140625" style="194"/>
    <col min="11514" max="11514" width="21.42578125" style="194" customWidth="1"/>
    <col min="11515" max="11515" width="32" style="194" customWidth="1"/>
    <col min="11516" max="11516" width="16.28515625" style="194" customWidth="1"/>
    <col min="11517" max="11769" width="9.140625" style="194"/>
    <col min="11770" max="11770" width="21.42578125" style="194" customWidth="1"/>
    <col min="11771" max="11771" width="32" style="194" customWidth="1"/>
    <col min="11772" max="11772" width="16.28515625" style="194" customWidth="1"/>
    <col min="11773" max="12025" width="9.140625" style="194"/>
    <col min="12026" max="12026" width="21.42578125" style="194" customWidth="1"/>
    <col min="12027" max="12027" width="32" style="194" customWidth="1"/>
    <col min="12028" max="12028" width="16.28515625" style="194" customWidth="1"/>
    <col min="12029" max="12281" width="9.140625" style="194"/>
    <col min="12282" max="12282" width="21.42578125" style="194" customWidth="1"/>
    <col min="12283" max="12283" width="32" style="194" customWidth="1"/>
    <col min="12284" max="12284" width="16.28515625" style="194" customWidth="1"/>
    <col min="12285" max="12537" width="9.140625" style="194"/>
    <col min="12538" max="12538" width="21.42578125" style="194" customWidth="1"/>
    <col min="12539" max="12539" width="32" style="194" customWidth="1"/>
    <col min="12540" max="12540" width="16.28515625" style="194" customWidth="1"/>
    <col min="12541" max="12793" width="9.140625" style="194"/>
    <col min="12794" max="12794" width="21.42578125" style="194" customWidth="1"/>
    <col min="12795" max="12795" width="32" style="194" customWidth="1"/>
    <col min="12796" max="12796" width="16.28515625" style="194" customWidth="1"/>
    <col min="12797" max="13049" width="9.140625" style="194"/>
    <col min="13050" max="13050" width="21.42578125" style="194" customWidth="1"/>
    <col min="13051" max="13051" width="32" style="194" customWidth="1"/>
    <col min="13052" max="13052" width="16.28515625" style="194" customWidth="1"/>
    <col min="13053" max="13305" width="9.140625" style="194"/>
    <col min="13306" max="13306" width="21.42578125" style="194" customWidth="1"/>
    <col min="13307" max="13307" width="32" style="194" customWidth="1"/>
    <col min="13308" max="13308" width="16.28515625" style="194" customWidth="1"/>
    <col min="13309" max="13561" width="9.140625" style="194"/>
    <col min="13562" max="13562" width="21.42578125" style="194" customWidth="1"/>
    <col min="13563" max="13563" width="32" style="194" customWidth="1"/>
    <col min="13564" max="13564" width="16.28515625" style="194" customWidth="1"/>
    <col min="13565" max="13817" width="9.140625" style="194"/>
    <col min="13818" max="13818" width="21.42578125" style="194" customWidth="1"/>
    <col min="13819" max="13819" width="32" style="194" customWidth="1"/>
    <col min="13820" max="13820" width="16.28515625" style="194" customWidth="1"/>
    <col min="13821" max="14073" width="9.140625" style="194"/>
    <col min="14074" max="14074" width="21.42578125" style="194" customWidth="1"/>
    <col min="14075" max="14075" width="32" style="194" customWidth="1"/>
    <col min="14076" max="14076" width="16.28515625" style="194" customWidth="1"/>
    <col min="14077" max="14329" width="9.140625" style="194"/>
    <col min="14330" max="14330" width="21.42578125" style="194" customWidth="1"/>
    <col min="14331" max="14331" width="32" style="194" customWidth="1"/>
    <col min="14332" max="14332" width="16.28515625" style="194" customWidth="1"/>
    <col min="14333" max="14585" width="9.140625" style="194"/>
    <col min="14586" max="14586" width="21.42578125" style="194" customWidth="1"/>
    <col min="14587" max="14587" width="32" style="194" customWidth="1"/>
    <col min="14588" max="14588" width="16.28515625" style="194" customWidth="1"/>
    <col min="14589" max="14841" width="9.140625" style="194"/>
    <col min="14842" max="14842" width="21.42578125" style="194" customWidth="1"/>
    <col min="14843" max="14843" width="32" style="194" customWidth="1"/>
    <col min="14844" max="14844" width="16.28515625" style="194" customWidth="1"/>
    <col min="14845" max="15097" width="9.140625" style="194"/>
    <col min="15098" max="15098" width="21.42578125" style="194" customWidth="1"/>
    <col min="15099" max="15099" width="32" style="194" customWidth="1"/>
    <col min="15100" max="15100" width="16.28515625" style="194" customWidth="1"/>
    <col min="15101" max="15353" width="9.140625" style="194"/>
    <col min="15354" max="15354" width="21.42578125" style="194" customWidth="1"/>
    <col min="15355" max="15355" width="32" style="194" customWidth="1"/>
    <col min="15356" max="15356" width="16.28515625" style="194" customWidth="1"/>
    <col min="15357" max="15609" width="9.140625" style="194"/>
    <col min="15610" max="15610" width="21.42578125" style="194" customWidth="1"/>
    <col min="15611" max="15611" width="32" style="194" customWidth="1"/>
    <col min="15612" max="15612" width="16.28515625" style="194" customWidth="1"/>
    <col min="15613" max="15865" width="9.140625" style="194"/>
    <col min="15866" max="15866" width="21.42578125" style="194" customWidth="1"/>
    <col min="15867" max="15867" width="32" style="194" customWidth="1"/>
    <col min="15868" max="15868" width="16.28515625" style="194" customWidth="1"/>
    <col min="15869" max="16121" width="9.140625" style="194"/>
    <col min="16122" max="16122" width="21.42578125" style="194" customWidth="1"/>
    <col min="16123" max="16123" width="32" style="194" customWidth="1"/>
    <col min="16124" max="16124" width="16.28515625" style="194" customWidth="1"/>
    <col min="16125" max="16383" width="9.140625" style="194"/>
    <col min="16384" max="16384" width="8.85546875" style="194" customWidth="1"/>
  </cols>
  <sheetData>
    <row r="1" spans="1:5">
      <c r="A1" s="191" t="s">
        <v>194</v>
      </c>
      <c r="B1" s="192"/>
    </row>
    <row r="2" spans="1:5">
      <c r="A2" s="195" t="s">
        <v>245</v>
      </c>
      <c r="B2" s="192"/>
    </row>
    <row r="3" spans="1:5">
      <c r="A3" s="195"/>
      <c r="B3" s="192"/>
    </row>
    <row r="5" spans="1:5" s="199" customFormat="1">
      <c r="A5" s="196" t="s">
        <v>195</v>
      </c>
      <c r="B5" s="197" t="s">
        <v>196</v>
      </c>
      <c r="C5" s="196" t="s">
        <v>197</v>
      </c>
      <c r="D5" s="198" t="s">
        <v>21</v>
      </c>
    </row>
    <row r="6" spans="1:5">
      <c r="A6" s="200">
        <v>1</v>
      </c>
      <c r="B6" s="201"/>
      <c r="C6" s="28"/>
      <c r="D6" s="202">
        <v>0</v>
      </c>
    </row>
    <row r="7" spans="1:5">
      <c r="A7" s="200">
        <v>2</v>
      </c>
      <c r="B7" s="201"/>
      <c r="C7" s="28"/>
      <c r="D7" s="202"/>
    </row>
    <row r="8" spans="1:5">
      <c r="A8" s="200">
        <v>3</v>
      </c>
      <c r="B8" s="203" t="s">
        <v>198</v>
      </c>
      <c r="C8" s="204"/>
      <c r="D8" s="205">
        <f>SUM(D6:D7)</f>
        <v>0</v>
      </c>
    </row>
    <row r="10" spans="1:5">
      <c r="A10" s="206"/>
      <c r="D10" s="207">
        <f>SUM('Rev. Req. Calculation'!E13:E14)-'COR by Cost Component'!D8</f>
        <v>0</v>
      </c>
      <c r="E10" s="208" t="s">
        <v>192</v>
      </c>
    </row>
    <row r="17" spans="3:3">
      <c r="C17" s="110" t="s">
        <v>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5AB39-97CA-421A-B9E9-D3974393AE32}">
  <dimension ref="A1:E28"/>
  <sheetViews>
    <sheetView workbookViewId="0"/>
  </sheetViews>
  <sheetFormatPr defaultRowHeight="12.75"/>
  <cols>
    <col min="1" max="1" width="29.85546875" style="112" customWidth="1"/>
    <col min="2" max="2" width="16.85546875" style="121" customWidth="1"/>
    <col min="3" max="3" width="34.28515625" style="112" customWidth="1"/>
    <col min="4" max="4" width="14.85546875" style="112" bestFit="1" customWidth="1"/>
    <col min="5" max="253" width="9.140625" style="112"/>
    <col min="254" max="254" width="38.42578125" style="112" customWidth="1"/>
    <col min="255" max="255" width="12.7109375" style="112" customWidth="1"/>
    <col min="256" max="256" width="44.5703125" style="112" bestFit="1" customWidth="1"/>
    <col min="257" max="257" width="13.5703125" style="112" bestFit="1" customWidth="1"/>
    <col min="258" max="258" width="9.140625" style="112"/>
    <col min="259" max="259" width="31.42578125" style="112" customWidth="1"/>
    <col min="260" max="260" width="13.85546875" style="112" bestFit="1" customWidth="1"/>
    <col min="261" max="509" width="9.140625" style="112"/>
    <col min="510" max="510" width="38.42578125" style="112" customWidth="1"/>
    <col min="511" max="511" width="12.7109375" style="112" customWidth="1"/>
    <col min="512" max="512" width="44.5703125" style="112" bestFit="1" customWidth="1"/>
    <col min="513" max="513" width="13.5703125" style="112" bestFit="1" customWidth="1"/>
    <col min="514" max="514" width="9.140625" style="112"/>
    <col min="515" max="515" width="31.42578125" style="112" customWidth="1"/>
    <col min="516" max="516" width="13.85546875" style="112" bestFit="1" customWidth="1"/>
    <col min="517" max="765" width="9.140625" style="112"/>
    <col min="766" max="766" width="38.42578125" style="112" customWidth="1"/>
    <col min="767" max="767" width="12.7109375" style="112" customWidth="1"/>
    <col min="768" max="768" width="44.5703125" style="112" bestFit="1" customWidth="1"/>
    <col min="769" max="769" width="13.5703125" style="112" bestFit="1" customWidth="1"/>
    <col min="770" max="770" width="9.140625" style="112"/>
    <col min="771" max="771" width="31.42578125" style="112" customWidth="1"/>
    <col min="772" max="772" width="13.85546875" style="112" bestFit="1" customWidth="1"/>
    <col min="773" max="1021" width="9.140625" style="112"/>
    <col min="1022" max="1022" width="38.42578125" style="112" customWidth="1"/>
    <col min="1023" max="1023" width="12.7109375" style="112" customWidth="1"/>
    <col min="1024" max="1024" width="44.5703125" style="112" bestFit="1" customWidth="1"/>
    <col min="1025" max="1025" width="13.5703125" style="112" bestFit="1" customWidth="1"/>
    <col min="1026" max="1026" width="9.140625" style="112"/>
    <col min="1027" max="1027" width="31.42578125" style="112" customWidth="1"/>
    <col min="1028" max="1028" width="13.85546875" style="112" bestFit="1" customWidth="1"/>
    <col min="1029" max="1277" width="9.140625" style="112"/>
    <col min="1278" max="1278" width="38.42578125" style="112" customWidth="1"/>
    <col min="1279" max="1279" width="12.7109375" style="112" customWidth="1"/>
    <col min="1280" max="1280" width="44.5703125" style="112" bestFit="1" customWidth="1"/>
    <col min="1281" max="1281" width="13.5703125" style="112" bestFit="1" customWidth="1"/>
    <col min="1282" max="1282" width="9.140625" style="112"/>
    <col min="1283" max="1283" width="31.42578125" style="112" customWidth="1"/>
    <col min="1284" max="1284" width="13.85546875" style="112" bestFit="1" customWidth="1"/>
    <col min="1285" max="1533" width="9.140625" style="112"/>
    <col min="1534" max="1534" width="38.42578125" style="112" customWidth="1"/>
    <col min="1535" max="1535" width="12.7109375" style="112" customWidth="1"/>
    <col min="1536" max="1536" width="44.5703125" style="112" bestFit="1" customWidth="1"/>
    <col min="1537" max="1537" width="13.5703125" style="112" bestFit="1" customWidth="1"/>
    <col min="1538" max="1538" width="9.140625" style="112"/>
    <col min="1539" max="1539" width="31.42578125" style="112" customWidth="1"/>
    <col min="1540" max="1540" width="13.85546875" style="112" bestFit="1" customWidth="1"/>
    <col min="1541" max="1789" width="9.140625" style="112"/>
    <col min="1790" max="1790" width="38.42578125" style="112" customWidth="1"/>
    <col min="1791" max="1791" width="12.7109375" style="112" customWidth="1"/>
    <col min="1792" max="1792" width="44.5703125" style="112" bestFit="1" customWidth="1"/>
    <col min="1793" max="1793" width="13.5703125" style="112" bestFit="1" customWidth="1"/>
    <col min="1794" max="1794" width="9.140625" style="112"/>
    <col min="1795" max="1795" width="31.42578125" style="112" customWidth="1"/>
    <col min="1796" max="1796" width="13.85546875" style="112" bestFit="1" customWidth="1"/>
    <col min="1797" max="2045" width="9.140625" style="112"/>
    <col min="2046" max="2046" width="38.42578125" style="112" customWidth="1"/>
    <col min="2047" max="2047" width="12.7109375" style="112" customWidth="1"/>
    <col min="2048" max="2048" width="44.5703125" style="112" bestFit="1" customWidth="1"/>
    <col min="2049" max="2049" width="13.5703125" style="112" bestFit="1" customWidth="1"/>
    <col min="2050" max="2050" width="9.140625" style="112"/>
    <col min="2051" max="2051" width="31.42578125" style="112" customWidth="1"/>
    <col min="2052" max="2052" width="13.85546875" style="112" bestFit="1" customWidth="1"/>
    <col min="2053" max="2301" width="9.140625" style="112"/>
    <col min="2302" max="2302" width="38.42578125" style="112" customWidth="1"/>
    <col min="2303" max="2303" width="12.7109375" style="112" customWidth="1"/>
    <col min="2304" max="2304" width="44.5703125" style="112" bestFit="1" customWidth="1"/>
    <col min="2305" max="2305" width="13.5703125" style="112" bestFit="1" customWidth="1"/>
    <col min="2306" max="2306" width="9.140625" style="112"/>
    <col min="2307" max="2307" width="31.42578125" style="112" customWidth="1"/>
    <col min="2308" max="2308" width="13.85546875" style="112" bestFit="1" customWidth="1"/>
    <col min="2309" max="2557" width="9.140625" style="112"/>
    <col min="2558" max="2558" width="38.42578125" style="112" customWidth="1"/>
    <col min="2559" max="2559" width="12.7109375" style="112" customWidth="1"/>
    <col min="2560" max="2560" width="44.5703125" style="112" bestFit="1" customWidth="1"/>
    <col min="2561" max="2561" width="13.5703125" style="112" bestFit="1" customWidth="1"/>
    <col min="2562" max="2562" width="9.140625" style="112"/>
    <col min="2563" max="2563" width="31.42578125" style="112" customWidth="1"/>
    <col min="2564" max="2564" width="13.85546875" style="112" bestFit="1" customWidth="1"/>
    <col min="2565" max="2813" width="9.140625" style="112"/>
    <col min="2814" max="2814" width="38.42578125" style="112" customWidth="1"/>
    <col min="2815" max="2815" width="12.7109375" style="112" customWidth="1"/>
    <col min="2816" max="2816" width="44.5703125" style="112" bestFit="1" customWidth="1"/>
    <col min="2817" max="2817" width="13.5703125" style="112" bestFit="1" customWidth="1"/>
    <col min="2818" max="2818" width="9.140625" style="112"/>
    <col min="2819" max="2819" width="31.42578125" style="112" customWidth="1"/>
    <col min="2820" max="2820" width="13.85546875" style="112" bestFit="1" customWidth="1"/>
    <col min="2821" max="3069" width="9.140625" style="112"/>
    <col min="3070" max="3070" width="38.42578125" style="112" customWidth="1"/>
    <col min="3071" max="3071" width="12.7109375" style="112" customWidth="1"/>
    <col min="3072" max="3072" width="44.5703125" style="112" bestFit="1" customWidth="1"/>
    <col min="3073" max="3073" width="13.5703125" style="112" bestFit="1" customWidth="1"/>
    <col min="3074" max="3074" width="9.140625" style="112"/>
    <col min="3075" max="3075" width="31.42578125" style="112" customWidth="1"/>
    <col min="3076" max="3076" width="13.85546875" style="112" bestFit="1" customWidth="1"/>
    <col min="3077" max="3325" width="9.140625" style="112"/>
    <col min="3326" max="3326" width="38.42578125" style="112" customWidth="1"/>
    <col min="3327" max="3327" width="12.7109375" style="112" customWidth="1"/>
    <col min="3328" max="3328" width="44.5703125" style="112" bestFit="1" customWidth="1"/>
    <col min="3329" max="3329" width="13.5703125" style="112" bestFit="1" customWidth="1"/>
    <col min="3330" max="3330" width="9.140625" style="112"/>
    <col min="3331" max="3331" width="31.42578125" style="112" customWidth="1"/>
    <col min="3332" max="3332" width="13.85546875" style="112" bestFit="1" customWidth="1"/>
    <col min="3333" max="3581" width="9.140625" style="112"/>
    <col min="3582" max="3582" width="38.42578125" style="112" customWidth="1"/>
    <col min="3583" max="3583" width="12.7109375" style="112" customWidth="1"/>
    <col min="3584" max="3584" width="44.5703125" style="112" bestFit="1" customWidth="1"/>
    <col min="3585" max="3585" width="13.5703125" style="112" bestFit="1" customWidth="1"/>
    <col min="3586" max="3586" width="9.140625" style="112"/>
    <col min="3587" max="3587" width="31.42578125" style="112" customWidth="1"/>
    <col min="3588" max="3588" width="13.85546875" style="112" bestFit="1" customWidth="1"/>
    <col min="3589" max="3837" width="9.140625" style="112"/>
    <col min="3838" max="3838" width="38.42578125" style="112" customWidth="1"/>
    <col min="3839" max="3839" width="12.7109375" style="112" customWidth="1"/>
    <col min="3840" max="3840" width="44.5703125" style="112" bestFit="1" customWidth="1"/>
    <col min="3841" max="3841" width="13.5703125" style="112" bestFit="1" customWidth="1"/>
    <col min="3842" max="3842" width="9.140625" style="112"/>
    <col min="3843" max="3843" width="31.42578125" style="112" customWidth="1"/>
    <col min="3844" max="3844" width="13.85546875" style="112" bestFit="1" customWidth="1"/>
    <col min="3845" max="4093" width="9.140625" style="112"/>
    <col min="4094" max="4094" width="38.42578125" style="112" customWidth="1"/>
    <col min="4095" max="4095" width="12.7109375" style="112" customWidth="1"/>
    <col min="4096" max="4096" width="44.5703125" style="112" bestFit="1" customWidth="1"/>
    <col min="4097" max="4097" width="13.5703125" style="112" bestFit="1" customWidth="1"/>
    <col min="4098" max="4098" width="9.140625" style="112"/>
    <col min="4099" max="4099" width="31.42578125" style="112" customWidth="1"/>
    <col min="4100" max="4100" width="13.85546875" style="112" bestFit="1" customWidth="1"/>
    <col min="4101" max="4349" width="9.140625" style="112"/>
    <col min="4350" max="4350" width="38.42578125" style="112" customWidth="1"/>
    <col min="4351" max="4351" width="12.7109375" style="112" customWidth="1"/>
    <col min="4352" max="4352" width="44.5703125" style="112" bestFit="1" customWidth="1"/>
    <col min="4353" max="4353" width="13.5703125" style="112" bestFit="1" customWidth="1"/>
    <col min="4354" max="4354" width="9.140625" style="112"/>
    <col min="4355" max="4355" width="31.42578125" style="112" customWidth="1"/>
    <col min="4356" max="4356" width="13.85546875" style="112" bestFit="1" customWidth="1"/>
    <col min="4357" max="4605" width="9.140625" style="112"/>
    <col min="4606" max="4606" width="38.42578125" style="112" customWidth="1"/>
    <col min="4607" max="4607" width="12.7109375" style="112" customWidth="1"/>
    <col min="4608" max="4608" width="44.5703125" style="112" bestFit="1" customWidth="1"/>
    <col min="4609" max="4609" width="13.5703125" style="112" bestFit="1" customWidth="1"/>
    <col min="4610" max="4610" width="9.140625" style="112"/>
    <col min="4611" max="4611" width="31.42578125" style="112" customWidth="1"/>
    <col min="4612" max="4612" width="13.85546875" style="112" bestFit="1" customWidth="1"/>
    <col min="4613" max="4861" width="9.140625" style="112"/>
    <col min="4862" max="4862" width="38.42578125" style="112" customWidth="1"/>
    <col min="4863" max="4863" width="12.7109375" style="112" customWidth="1"/>
    <col min="4864" max="4864" width="44.5703125" style="112" bestFit="1" customWidth="1"/>
    <col min="4865" max="4865" width="13.5703125" style="112" bestFit="1" customWidth="1"/>
    <col min="4866" max="4866" width="9.140625" style="112"/>
    <col min="4867" max="4867" width="31.42578125" style="112" customWidth="1"/>
    <col min="4868" max="4868" width="13.85546875" style="112" bestFit="1" customWidth="1"/>
    <col min="4869" max="5117" width="9.140625" style="112"/>
    <col min="5118" max="5118" width="38.42578125" style="112" customWidth="1"/>
    <col min="5119" max="5119" width="12.7109375" style="112" customWidth="1"/>
    <col min="5120" max="5120" width="44.5703125" style="112" bestFit="1" customWidth="1"/>
    <col min="5121" max="5121" width="13.5703125" style="112" bestFit="1" customWidth="1"/>
    <col min="5122" max="5122" width="9.140625" style="112"/>
    <col min="5123" max="5123" width="31.42578125" style="112" customWidth="1"/>
    <col min="5124" max="5124" width="13.85546875" style="112" bestFit="1" customWidth="1"/>
    <col min="5125" max="5373" width="9.140625" style="112"/>
    <col min="5374" max="5374" width="38.42578125" style="112" customWidth="1"/>
    <col min="5375" max="5375" width="12.7109375" style="112" customWidth="1"/>
    <col min="5376" max="5376" width="44.5703125" style="112" bestFit="1" customWidth="1"/>
    <col min="5377" max="5377" width="13.5703125" style="112" bestFit="1" customWidth="1"/>
    <col min="5378" max="5378" width="9.140625" style="112"/>
    <col min="5379" max="5379" width="31.42578125" style="112" customWidth="1"/>
    <col min="5380" max="5380" width="13.85546875" style="112" bestFit="1" customWidth="1"/>
    <col min="5381" max="5629" width="9.140625" style="112"/>
    <col min="5630" max="5630" width="38.42578125" style="112" customWidth="1"/>
    <col min="5631" max="5631" width="12.7109375" style="112" customWidth="1"/>
    <col min="5632" max="5632" width="44.5703125" style="112" bestFit="1" customWidth="1"/>
    <col min="5633" max="5633" width="13.5703125" style="112" bestFit="1" customWidth="1"/>
    <col min="5634" max="5634" width="9.140625" style="112"/>
    <col min="5635" max="5635" width="31.42578125" style="112" customWidth="1"/>
    <col min="5636" max="5636" width="13.85546875" style="112" bestFit="1" customWidth="1"/>
    <col min="5637" max="5885" width="9.140625" style="112"/>
    <col min="5886" max="5886" width="38.42578125" style="112" customWidth="1"/>
    <col min="5887" max="5887" width="12.7109375" style="112" customWidth="1"/>
    <col min="5888" max="5888" width="44.5703125" style="112" bestFit="1" customWidth="1"/>
    <col min="5889" max="5889" width="13.5703125" style="112" bestFit="1" customWidth="1"/>
    <col min="5890" max="5890" width="9.140625" style="112"/>
    <col min="5891" max="5891" width="31.42578125" style="112" customWidth="1"/>
    <col min="5892" max="5892" width="13.85546875" style="112" bestFit="1" customWidth="1"/>
    <col min="5893" max="6141" width="9.140625" style="112"/>
    <col min="6142" max="6142" width="38.42578125" style="112" customWidth="1"/>
    <col min="6143" max="6143" width="12.7109375" style="112" customWidth="1"/>
    <col min="6144" max="6144" width="44.5703125" style="112" bestFit="1" customWidth="1"/>
    <col min="6145" max="6145" width="13.5703125" style="112" bestFit="1" customWidth="1"/>
    <col min="6146" max="6146" width="9.140625" style="112"/>
    <col min="6147" max="6147" width="31.42578125" style="112" customWidth="1"/>
    <col min="6148" max="6148" width="13.85546875" style="112" bestFit="1" customWidth="1"/>
    <col min="6149" max="6397" width="9.140625" style="112"/>
    <col min="6398" max="6398" width="38.42578125" style="112" customWidth="1"/>
    <col min="6399" max="6399" width="12.7109375" style="112" customWidth="1"/>
    <col min="6400" max="6400" width="44.5703125" style="112" bestFit="1" customWidth="1"/>
    <col min="6401" max="6401" width="13.5703125" style="112" bestFit="1" customWidth="1"/>
    <col min="6402" max="6402" width="9.140625" style="112"/>
    <col min="6403" max="6403" width="31.42578125" style="112" customWidth="1"/>
    <col min="6404" max="6404" width="13.85546875" style="112" bestFit="1" customWidth="1"/>
    <col min="6405" max="6653" width="9.140625" style="112"/>
    <col min="6654" max="6654" width="38.42578125" style="112" customWidth="1"/>
    <col min="6655" max="6655" width="12.7109375" style="112" customWidth="1"/>
    <col min="6656" max="6656" width="44.5703125" style="112" bestFit="1" customWidth="1"/>
    <col min="6657" max="6657" width="13.5703125" style="112" bestFit="1" customWidth="1"/>
    <col min="6658" max="6658" width="9.140625" style="112"/>
    <col min="6659" max="6659" width="31.42578125" style="112" customWidth="1"/>
    <col min="6660" max="6660" width="13.85546875" style="112" bestFit="1" customWidth="1"/>
    <col min="6661" max="6909" width="9.140625" style="112"/>
    <col min="6910" max="6910" width="38.42578125" style="112" customWidth="1"/>
    <col min="6911" max="6911" width="12.7109375" style="112" customWidth="1"/>
    <col min="6912" max="6912" width="44.5703125" style="112" bestFit="1" customWidth="1"/>
    <col min="6913" max="6913" width="13.5703125" style="112" bestFit="1" customWidth="1"/>
    <col min="6914" max="6914" width="9.140625" style="112"/>
    <col min="6915" max="6915" width="31.42578125" style="112" customWidth="1"/>
    <col min="6916" max="6916" width="13.85546875" style="112" bestFit="1" customWidth="1"/>
    <col min="6917" max="7165" width="9.140625" style="112"/>
    <col min="7166" max="7166" width="38.42578125" style="112" customWidth="1"/>
    <col min="7167" max="7167" width="12.7109375" style="112" customWidth="1"/>
    <col min="7168" max="7168" width="44.5703125" style="112" bestFit="1" customWidth="1"/>
    <col min="7169" max="7169" width="13.5703125" style="112" bestFit="1" customWidth="1"/>
    <col min="7170" max="7170" width="9.140625" style="112"/>
    <col min="7171" max="7171" width="31.42578125" style="112" customWidth="1"/>
    <col min="7172" max="7172" width="13.85546875" style="112" bestFit="1" customWidth="1"/>
    <col min="7173" max="7421" width="9.140625" style="112"/>
    <col min="7422" max="7422" width="38.42578125" style="112" customWidth="1"/>
    <col min="7423" max="7423" width="12.7109375" style="112" customWidth="1"/>
    <col min="7424" max="7424" width="44.5703125" style="112" bestFit="1" customWidth="1"/>
    <col min="7425" max="7425" width="13.5703125" style="112" bestFit="1" customWidth="1"/>
    <col min="7426" max="7426" width="9.140625" style="112"/>
    <col min="7427" max="7427" width="31.42578125" style="112" customWidth="1"/>
    <col min="7428" max="7428" width="13.85546875" style="112" bestFit="1" customWidth="1"/>
    <col min="7429" max="7677" width="9.140625" style="112"/>
    <col min="7678" max="7678" width="38.42578125" style="112" customWidth="1"/>
    <col min="7679" max="7679" width="12.7109375" style="112" customWidth="1"/>
    <col min="7680" max="7680" width="44.5703125" style="112" bestFit="1" customWidth="1"/>
    <col min="7681" max="7681" width="13.5703125" style="112" bestFit="1" customWidth="1"/>
    <col min="7682" max="7682" width="9.140625" style="112"/>
    <col min="7683" max="7683" width="31.42578125" style="112" customWidth="1"/>
    <col min="7684" max="7684" width="13.85546875" style="112" bestFit="1" customWidth="1"/>
    <col min="7685" max="7933" width="9.140625" style="112"/>
    <col min="7934" max="7934" width="38.42578125" style="112" customWidth="1"/>
    <col min="7935" max="7935" width="12.7109375" style="112" customWidth="1"/>
    <col min="7936" max="7936" width="44.5703125" style="112" bestFit="1" customWidth="1"/>
    <col min="7937" max="7937" width="13.5703125" style="112" bestFit="1" customWidth="1"/>
    <col min="7938" max="7938" width="9.140625" style="112"/>
    <col min="7939" max="7939" width="31.42578125" style="112" customWidth="1"/>
    <col min="7940" max="7940" width="13.85546875" style="112" bestFit="1" customWidth="1"/>
    <col min="7941" max="8189" width="9.140625" style="112"/>
    <col min="8190" max="8190" width="38.42578125" style="112" customWidth="1"/>
    <col min="8191" max="8191" width="12.7109375" style="112" customWidth="1"/>
    <col min="8192" max="8192" width="44.5703125" style="112" bestFit="1" customWidth="1"/>
    <col min="8193" max="8193" width="13.5703125" style="112" bestFit="1" customWidth="1"/>
    <col min="8194" max="8194" width="9.140625" style="112"/>
    <col min="8195" max="8195" width="31.42578125" style="112" customWidth="1"/>
    <col min="8196" max="8196" width="13.85546875" style="112" bestFit="1" customWidth="1"/>
    <col min="8197" max="8445" width="9.140625" style="112"/>
    <col min="8446" max="8446" width="38.42578125" style="112" customWidth="1"/>
    <col min="8447" max="8447" width="12.7109375" style="112" customWidth="1"/>
    <col min="8448" max="8448" width="44.5703125" style="112" bestFit="1" customWidth="1"/>
    <col min="8449" max="8449" width="13.5703125" style="112" bestFit="1" customWidth="1"/>
    <col min="8450" max="8450" width="9.140625" style="112"/>
    <col min="8451" max="8451" width="31.42578125" style="112" customWidth="1"/>
    <col min="8452" max="8452" width="13.85546875" style="112" bestFit="1" customWidth="1"/>
    <col min="8453" max="8701" width="9.140625" style="112"/>
    <col min="8702" max="8702" width="38.42578125" style="112" customWidth="1"/>
    <col min="8703" max="8703" width="12.7109375" style="112" customWidth="1"/>
    <col min="8704" max="8704" width="44.5703125" style="112" bestFit="1" customWidth="1"/>
    <col min="8705" max="8705" width="13.5703125" style="112" bestFit="1" customWidth="1"/>
    <col min="8706" max="8706" width="9.140625" style="112"/>
    <col min="8707" max="8707" width="31.42578125" style="112" customWidth="1"/>
    <col min="8708" max="8708" width="13.85546875" style="112" bestFit="1" customWidth="1"/>
    <col min="8709" max="8957" width="9.140625" style="112"/>
    <col min="8958" max="8958" width="38.42578125" style="112" customWidth="1"/>
    <col min="8959" max="8959" width="12.7109375" style="112" customWidth="1"/>
    <col min="8960" max="8960" width="44.5703125" style="112" bestFit="1" customWidth="1"/>
    <col min="8961" max="8961" width="13.5703125" style="112" bestFit="1" customWidth="1"/>
    <col min="8962" max="8962" width="9.140625" style="112"/>
    <col min="8963" max="8963" width="31.42578125" style="112" customWidth="1"/>
    <col min="8964" max="8964" width="13.85546875" style="112" bestFit="1" customWidth="1"/>
    <col min="8965" max="9213" width="9.140625" style="112"/>
    <col min="9214" max="9214" width="38.42578125" style="112" customWidth="1"/>
    <col min="9215" max="9215" width="12.7109375" style="112" customWidth="1"/>
    <col min="9216" max="9216" width="44.5703125" style="112" bestFit="1" customWidth="1"/>
    <col min="9217" max="9217" width="13.5703125" style="112" bestFit="1" customWidth="1"/>
    <col min="9218" max="9218" width="9.140625" style="112"/>
    <col min="9219" max="9219" width="31.42578125" style="112" customWidth="1"/>
    <col min="9220" max="9220" width="13.85546875" style="112" bestFit="1" customWidth="1"/>
    <col min="9221" max="9469" width="9.140625" style="112"/>
    <col min="9470" max="9470" width="38.42578125" style="112" customWidth="1"/>
    <col min="9471" max="9471" width="12.7109375" style="112" customWidth="1"/>
    <col min="9472" max="9472" width="44.5703125" style="112" bestFit="1" customWidth="1"/>
    <col min="9473" max="9473" width="13.5703125" style="112" bestFit="1" customWidth="1"/>
    <col min="9474" max="9474" width="9.140625" style="112"/>
    <col min="9475" max="9475" width="31.42578125" style="112" customWidth="1"/>
    <col min="9476" max="9476" width="13.85546875" style="112" bestFit="1" customWidth="1"/>
    <col min="9477" max="9725" width="9.140625" style="112"/>
    <col min="9726" max="9726" width="38.42578125" style="112" customWidth="1"/>
    <col min="9727" max="9727" width="12.7109375" style="112" customWidth="1"/>
    <col min="9728" max="9728" width="44.5703125" style="112" bestFit="1" customWidth="1"/>
    <col min="9729" max="9729" width="13.5703125" style="112" bestFit="1" customWidth="1"/>
    <col min="9730" max="9730" width="9.140625" style="112"/>
    <col min="9731" max="9731" width="31.42578125" style="112" customWidth="1"/>
    <col min="9732" max="9732" width="13.85546875" style="112" bestFit="1" customWidth="1"/>
    <col min="9733" max="9981" width="9.140625" style="112"/>
    <col min="9982" max="9982" width="38.42578125" style="112" customWidth="1"/>
    <col min="9983" max="9983" width="12.7109375" style="112" customWidth="1"/>
    <col min="9984" max="9984" width="44.5703125" style="112" bestFit="1" customWidth="1"/>
    <col min="9985" max="9985" width="13.5703125" style="112" bestFit="1" customWidth="1"/>
    <col min="9986" max="9986" width="9.140625" style="112"/>
    <col min="9987" max="9987" width="31.42578125" style="112" customWidth="1"/>
    <col min="9988" max="9988" width="13.85546875" style="112" bestFit="1" customWidth="1"/>
    <col min="9989" max="10237" width="9.140625" style="112"/>
    <col min="10238" max="10238" width="38.42578125" style="112" customWidth="1"/>
    <col min="10239" max="10239" width="12.7109375" style="112" customWidth="1"/>
    <col min="10240" max="10240" width="44.5703125" style="112" bestFit="1" customWidth="1"/>
    <col min="10241" max="10241" width="13.5703125" style="112" bestFit="1" customWidth="1"/>
    <col min="10242" max="10242" width="9.140625" style="112"/>
    <col min="10243" max="10243" width="31.42578125" style="112" customWidth="1"/>
    <col min="10244" max="10244" width="13.85546875" style="112" bestFit="1" customWidth="1"/>
    <col min="10245" max="10493" width="9.140625" style="112"/>
    <col min="10494" max="10494" width="38.42578125" style="112" customWidth="1"/>
    <col min="10495" max="10495" width="12.7109375" style="112" customWidth="1"/>
    <col min="10496" max="10496" width="44.5703125" style="112" bestFit="1" customWidth="1"/>
    <col min="10497" max="10497" width="13.5703125" style="112" bestFit="1" customWidth="1"/>
    <col min="10498" max="10498" width="9.140625" style="112"/>
    <col min="10499" max="10499" width="31.42578125" style="112" customWidth="1"/>
    <col min="10500" max="10500" width="13.85546875" style="112" bestFit="1" customWidth="1"/>
    <col min="10501" max="10749" width="9.140625" style="112"/>
    <col min="10750" max="10750" width="38.42578125" style="112" customWidth="1"/>
    <col min="10751" max="10751" width="12.7109375" style="112" customWidth="1"/>
    <col min="10752" max="10752" width="44.5703125" style="112" bestFit="1" customWidth="1"/>
    <col min="10753" max="10753" width="13.5703125" style="112" bestFit="1" customWidth="1"/>
    <col min="10754" max="10754" width="9.140625" style="112"/>
    <col min="10755" max="10755" width="31.42578125" style="112" customWidth="1"/>
    <col min="10756" max="10756" width="13.85546875" style="112" bestFit="1" customWidth="1"/>
    <col min="10757" max="11005" width="9.140625" style="112"/>
    <col min="11006" max="11006" width="38.42578125" style="112" customWidth="1"/>
    <col min="11007" max="11007" width="12.7109375" style="112" customWidth="1"/>
    <col min="11008" max="11008" width="44.5703125" style="112" bestFit="1" customWidth="1"/>
    <col min="11009" max="11009" width="13.5703125" style="112" bestFit="1" customWidth="1"/>
    <col min="11010" max="11010" width="9.140625" style="112"/>
    <col min="11011" max="11011" width="31.42578125" style="112" customWidth="1"/>
    <col min="11012" max="11012" width="13.85546875" style="112" bestFit="1" customWidth="1"/>
    <col min="11013" max="11261" width="9.140625" style="112"/>
    <col min="11262" max="11262" width="38.42578125" style="112" customWidth="1"/>
    <col min="11263" max="11263" width="12.7109375" style="112" customWidth="1"/>
    <col min="11264" max="11264" width="44.5703125" style="112" bestFit="1" customWidth="1"/>
    <col min="11265" max="11265" width="13.5703125" style="112" bestFit="1" customWidth="1"/>
    <col min="11266" max="11266" width="9.140625" style="112"/>
    <col min="11267" max="11267" width="31.42578125" style="112" customWidth="1"/>
    <col min="11268" max="11268" width="13.85546875" style="112" bestFit="1" customWidth="1"/>
    <col min="11269" max="11517" width="9.140625" style="112"/>
    <col min="11518" max="11518" width="38.42578125" style="112" customWidth="1"/>
    <col min="11519" max="11519" width="12.7109375" style="112" customWidth="1"/>
    <col min="11520" max="11520" width="44.5703125" style="112" bestFit="1" customWidth="1"/>
    <col min="11521" max="11521" width="13.5703125" style="112" bestFit="1" customWidth="1"/>
    <col min="11522" max="11522" width="9.140625" style="112"/>
    <col min="11523" max="11523" width="31.42578125" style="112" customWidth="1"/>
    <col min="11524" max="11524" width="13.85546875" style="112" bestFit="1" customWidth="1"/>
    <col min="11525" max="11773" width="9.140625" style="112"/>
    <col min="11774" max="11774" width="38.42578125" style="112" customWidth="1"/>
    <col min="11775" max="11775" width="12.7109375" style="112" customWidth="1"/>
    <col min="11776" max="11776" width="44.5703125" style="112" bestFit="1" customWidth="1"/>
    <col min="11777" max="11777" width="13.5703125" style="112" bestFit="1" customWidth="1"/>
    <col min="11778" max="11778" width="9.140625" style="112"/>
    <col min="11779" max="11779" width="31.42578125" style="112" customWidth="1"/>
    <col min="11780" max="11780" width="13.85546875" style="112" bestFit="1" customWidth="1"/>
    <col min="11781" max="12029" width="9.140625" style="112"/>
    <col min="12030" max="12030" width="38.42578125" style="112" customWidth="1"/>
    <col min="12031" max="12031" width="12.7109375" style="112" customWidth="1"/>
    <col min="12032" max="12032" width="44.5703125" style="112" bestFit="1" customWidth="1"/>
    <col min="12033" max="12033" width="13.5703125" style="112" bestFit="1" customWidth="1"/>
    <col min="12034" max="12034" width="9.140625" style="112"/>
    <col min="12035" max="12035" width="31.42578125" style="112" customWidth="1"/>
    <col min="12036" max="12036" width="13.85546875" style="112" bestFit="1" customWidth="1"/>
    <col min="12037" max="12285" width="9.140625" style="112"/>
    <col min="12286" max="12286" width="38.42578125" style="112" customWidth="1"/>
    <col min="12287" max="12287" width="12.7109375" style="112" customWidth="1"/>
    <col min="12288" max="12288" width="44.5703125" style="112" bestFit="1" customWidth="1"/>
    <col min="12289" max="12289" width="13.5703125" style="112" bestFit="1" customWidth="1"/>
    <col min="12290" max="12290" width="9.140625" style="112"/>
    <col min="12291" max="12291" width="31.42578125" style="112" customWidth="1"/>
    <col min="12292" max="12292" width="13.85546875" style="112" bestFit="1" customWidth="1"/>
    <col min="12293" max="12541" width="9.140625" style="112"/>
    <col min="12542" max="12542" width="38.42578125" style="112" customWidth="1"/>
    <col min="12543" max="12543" width="12.7109375" style="112" customWidth="1"/>
    <col min="12544" max="12544" width="44.5703125" style="112" bestFit="1" customWidth="1"/>
    <col min="12545" max="12545" width="13.5703125" style="112" bestFit="1" customWidth="1"/>
    <col min="12546" max="12546" width="9.140625" style="112"/>
    <col min="12547" max="12547" width="31.42578125" style="112" customWidth="1"/>
    <col min="12548" max="12548" width="13.85546875" style="112" bestFit="1" customWidth="1"/>
    <col min="12549" max="12797" width="9.140625" style="112"/>
    <col min="12798" max="12798" width="38.42578125" style="112" customWidth="1"/>
    <col min="12799" max="12799" width="12.7109375" style="112" customWidth="1"/>
    <col min="12800" max="12800" width="44.5703125" style="112" bestFit="1" customWidth="1"/>
    <col min="12801" max="12801" width="13.5703125" style="112" bestFit="1" customWidth="1"/>
    <col min="12802" max="12802" width="9.140625" style="112"/>
    <col min="12803" max="12803" width="31.42578125" style="112" customWidth="1"/>
    <col min="12804" max="12804" width="13.85546875" style="112" bestFit="1" customWidth="1"/>
    <col min="12805" max="13053" width="9.140625" style="112"/>
    <col min="13054" max="13054" width="38.42578125" style="112" customWidth="1"/>
    <col min="13055" max="13055" width="12.7109375" style="112" customWidth="1"/>
    <col min="13056" max="13056" width="44.5703125" style="112" bestFit="1" customWidth="1"/>
    <col min="13057" max="13057" width="13.5703125" style="112" bestFit="1" customWidth="1"/>
    <col min="13058" max="13058" width="9.140625" style="112"/>
    <col min="13059" max="13059" width="31.42578125" style="112" customWidth="1"/>
    <col min="13060" max="13060" width="13.85546875" style="112" bestFit="1" customWidth="1"/>
    <col min="13061" max="13309" width="9.140625" style="112"/>
    <col min="13310" max="13310" width="38.42578125" style="112" customWidth="1"/>
    <col min="13311" max="13311" width="12.7109375" style="112" customWidth="1"/>
    <col min="13312" max="13312" width="44.5703125" style="112" bestFit="1" customWidth="1"/>
    <col min="13313" max="13313" width="13.5703125" style="112" bestFit="1" customWidth="1"/>
    <col min="13314" max="13314" width="9.140625" style="112"/>
    <col min="13315" max="13315" width="31.42578125" style="112" customWidth="1"/>
    <col min="13316" max="13316" width="13.85546875" style="112" bestFit="1" customWidth="1"/>
    <col min="13317" max="13565" width="9.140625" style="112"/>
    <col min="13566" max="13566" width="38.42578125" style="112" customWidth="1"/>
    <col min="13567" max="13567" width="12.7109375" style="112" customWidth="1"/>
    <col min="13568" max="13568" width="44.5703125" style="112" bestFit="1" customWidth="1"/>
    <col min="13569" max="13569" width="13.5703125" style="112" bestFit="1" customWidth="1"/>
    <col min="13570" max="13570" width="9.140625" style="112"/>
    <col min="13571" max="13571" width="31.42578125" style="112" customWidth="1"/>
    <col min="13572" max="13572" width="13.85546875" style="112" bestFit="1" customWidth="1"/>
    <col min="13573" max="13821" width="9.140625" style="112"/>
    <col min="13822" max="13822" width="38.42578125" style="112" customWidth="1"/>
    <col min="13823" max="13823" width="12.7109375" style="112" customWidth="1"/>
    <col min="13824" max="13824" width="44.5703125" style="112" bestFit="1" customWidth="1"/>
    <col min="13825" max="13825" width="13.5703125" style="112" bestFit="1" customWidth="1"/>
    <col min="13826" max="13826" width="9.140625" style="112"/>
    <col min="13827" max="13827" width="31.42578125" style="112" customWidth="1"/>
    <col min="13828" max="13828" width="13.85546875" style="112" bestFit="1" customWidth="1"/>
    <col min="13829" max="14077" width="9.140625" style="112"/>
    <col min="14078" max="14078" width="38.42578125" style="112" customWidth="1"/>
    <col min="14079" max="14079" width="12.7109375" style="112" customWidth="1"/>
    <col min="14080" max="14080" width="44.5703125" style="112" bestFit="1" customWidth="1"/>
    <col min="14081" max="14081" width="13.5703125" style="112" bestFit="1" customWidth="1"/>
    <col min="14082" max="14082" width="9.140625" style="112"/>
    <col min="14083" max="14083" width="31.42578125" style="112" customWidth="1"/>
    <col min="14084" max="14084" width="13.85546875" style="112" bestFit="1" customWidth="1"/>
    <col min="14085" max="14333" width="9.140625" style="112"/>
    <col min="14334" max="14334" width="38.42578125" style="112" customWidth="1"/>
    <col min="14335" max="14335" width="12.7109375" style="112" customWidth="1"/>
    <col min="14336" max="14336" width="44.5703125" style="112" bestFit="1" customWidth="1"/>
    <col min="14337" max="14337" width="13.5703125" style="112" bestFit="1" customWidth="1"/>
    <col min="14338" max="14338" width="9.140625" style="112"/>
    <col min="14339" max="14339" width="31.42578125" style="112" customWidth="1"/>
    <col min="14340" max="14340" width="13.85546875" style="112" bestFit="1" customWidth="1"/>
    <col min="14341" max="14589" width="9.140625" style="112"/>
    <col min="14590" max="14590" width="38.42578125" style="112" customWidth="1"/>
    <col min="14591" max="14591" width="12.7109375" style="112" customWidth="1"/>
    <col min="14592" max="14592" width="44.5703125" style="112" bestFit="1" customWidth="1"/>
    <col min="14593" max="14593" width="13.5703125" style="112" bestFit="1" customWidth="1"/>
    <col min="14594" max="14594" width="9.140625" style="112"/>
    <col min="14595" max="14595" width="31.42578125" style="112" customWidth="1"/>
    <col min="14596" max="14596" width="13.85546875" style="112" bestFit="1" customWidth="1"/>
    <col min="14597" max="14845" width="9.140625" style="112"/>
    <col min="14846" max="14846" width="38.42578125" style="112" customWidth="1"/>
    <col min="14847" max="14847" width="12.7109375" style="112" customWidth="1"/>
    <col min="14848" max="14848" width="44.5703125" style="112" bestFit="1" customWidth="1"/>
    <col min="14849" max="14849" width="13.5703125" style="112" bestFit="1" customWidth="1"/>
    <col min="14850" max="14850" width="9.140625" style="112"/>
    <col min="14851" max="14851" width="31.42578125" style="112" customWidth="1"/>
    <col min="14852" max="14852" width="13.85546875" style="112" bestFit="1" customWidth="1"/>
    <col min="14853" max="15101" width="9.140625" style="112"/>
    <col min="15102" max="15102" width="38.42578125" style="112" customWidth="1"/>
    <col min="15103" max="15103" width="12.7109375" style="112" customWidth="1"/>
    <col min="15104" max="15104" width="44.5703125" style="112" bestFit="1" customWidth="1"/>
    <col min="15105" max="15105" width="13.5703125" style="112" bestFit="1" customWidth="1"/>
    <col min="15106" max="15106" width="9.140625" style="112"/>
    <col min="15107" max="15107" width="31.42578125" style="112" customWidth="1"/>
    <col min="15108" max="15108" width="13.85546875" style="112" bestFit="1" customWidth="1"/>
    <col min="15109" max="15357" width="9.140625" style="112"/>
    <col min="15358" max="15358" width="38.42578125" style="112" customWidth="1"/>
    <col min="15359" max="15359" width="12.7109375" style="112" customWidth="1"/>
    <col min="15360" max="15360" width="44.5703125" style="112" bestFit="1" customWidth="1"/>
    <col min="15361" max="15361" width="13.5703125" style="112" bestFit="1" customWidth="1"/>
    <col min="15362" max="15362" width="9.140625" style="112"/>
    <col min="15363" max="15363" width="31.42578125" style="112" customWidth="1"/>
    <col min="15364" max="15364" width="13.85546875" style="112" bestFit="1" customWidth="1"/>
    <col min="15365" max="15613" width="9.140625" style="112"/>
    <col min="15614" max="15614" width="38.42578125" style="112" customWidth="1"/>
    <col min="15615" max="15615" width="12.7109375" style="112" customWidth="1"/>
    <col min="15616" max="15616" width="44.5703125" style="112" bestFit="1" customWidth="1"/>
    <col min="15617" max="15617" width="13.5703125" style="112" bestFit="1" customWidth="1"/>
    <col min="15618" max="15618" width="9.140625" style="112"/>
    <col min="15619" max="15619" width="31.42578125" style="112" customWidth="1"/>
    <col min="15620" max="15620" width="13.85546875" style="112" bestFit="1" customWidth="1"/>
    <col min="15621" max="15869" width="9.140625" style="112"/>
    <col min="15870" max="15870" width="38.42578125" style="112" customWidth="1"/>
    <col min="15871" max="15871" width="12.7109375" style="112" customWidth="1"/>
    <col min="15872" max="15872" width="44.5703125" style="112" bestFit="1" customWidth="1"/>
    <col min="15873" max="15873" width="13.5703125" style="112" bestFit="1" customWidth="1"/>
    <col min="15874" max="15874" width="9.140625" style="112"/>
    <col min="15875" max="15875" width="31.42578125" style="112" customWidth="1"/>
    <col min="15876" max="15876" width="13.85546875" style="112" bestFit="1" customWidth="1"/>
    <col min="15877" max="16125" width="9.140625" style="112"/>
    <col min="16126" max="16126" width="38.42578125" style="112" customWidth="1"/>
    <col min="16127" max="16127" width="12.7109375" style="112" customWidth="1"/>
    <col min="16128" max="16128" width="44.5703125" style="112" bestFit="1" customWidth="1"/>
    <col min="16129" max="16129" width="13.5703125" style="112" bestFit="1" customWidth="1"/>
    <col min="16130" max="16130" width="9.140625" style="112"/>
    <col min="16131" max="16131" width="31.42578125" style="112" customWidth="1"/>
    <col min="16132" max="16132" width="13.85546875" style="112" bestFit="1" customWidth="1"/>
    <col min="16133" max="16381" width="9.140625" style="112"/>
    <col min="16382" max="16384" width="8.85546875" style="112" customWidth="1"/>
  </cols>
  <sheetData>
    <row r="1" spans="1:5">
      <c r="A1" s="101" t="s">
        <v>199</v>
      </c>
      <c r="B1" s="111"/>
      <c r="C1" s="101"/>
    </row>
    <row r="2" spans="1:5">
      <c r="A2" s="195" t="s">
        <v>245</v>
      </c>
      <c r="B2" s="209"/>
      <c r="C2" s="195"/>
      <c r="D2" s="210"/>
    </row>
    <row r="3" spans="1:5">
      <c r="A3" s="210"/>
      <c r="B3" s="211"/>
      <c r="C3" s="210"/>
      <c r="D3" s="210"/>
    </row>
    <row r="4" spans="1:5">
      <c r="A4" s="210"/>
      <c r="B4" s="211"/>
      <c r="C4" s="210"/>
      <c r="D4" s="210"/>
    </row>
    <row r="5" spans="1:5">
      <c r="A5" s="113" t="s">
        <v>200</v>
      </c>
      <c r="B5" s="114" t="s">
        <v>196</v>
      </c>
      <c r="C5" s="114" t="s">
        <v>201</v>
      </c>
      <c r="D5" s="115" t="s">
        <v>21</v>
      </c>
      <c r="E5" s="116"/>
    </row>
    <row r="6" spans="1:5">
      <c r="A6" s="55" t="s">
        <v>202</v>
      </c>
      <c r="B6" s="60"/>
      <c r="C6" s="105"/>
      <c r="D6" s="106">
        <v>7.2759576141834259E-12</v>
      </c>
    </row>
    <row r="7" spans="1:5">
      <c r="A7" s="117" t="s">
        <v>203</v>
      </c>
      <c r="B7" s="118"/>
      <c r="C7" s="117"/>
      <c r="D7" s="119">
        <f>SUM(D6:D6)</f>
        <v>7.2759576141834259E-12</v>
      </c>
    </row>
    <row r="8" spans="1:5">
      <c r="A8" s="55" t="s">
        <v>204</v>
      </c>
      <c r="B8" s="60"/>
      <c r="C8" s="105"/>
      <c r="D8" s="106">
        <v>0</v>
      </c>
    </row>
    <row r="9" spans="1:5">
      <c r="A9" s="117" t="s">
        <v>205</v>
      </c>
      <c r="B9" s="118"/>
      <c r="C9" s="118"/>
      <c r="D9" s="119">
        <f>SUM(D8:D8)</f>
        <v>0</v>
      </c>
    </row>
    <row r="10" spans="1:5">
      <c r="A10" s="55" t="s">
        <v>206</v>
      </c>
      <c r="B10" s="60" t="str">
        <f>LEFT(C10,3)</f>
        <v>210</v>
      </c>
      <c r="C10" s="105" t="s">
        <v>207</v>
      </c>
      <c r="D10" s="106">
        <v>29938.639999999999</v>
      </c>
    </row>
    <row r="11" spans="1:5">
      <c r="A11" s="55"/>
      <c r="B11" s="60" t="str">
        <f t="shared" ref="B11:B17" si="0">LEFT(C11,3)</f>
        <v>262</v>
      </c>
      <c r="C11" s="105" t="s">
        <v>208</v>
      </c>
      <c r="D11" s="106">
        <v>3284.14</v>
      </c>
    </row>
    <row r="12" spans="1:5">
      <c r="A12" s="55"/>
      <c r="B12" s="60" t="str">
        <f t="shared" si="0"/>
        <v>290</v>
      </c>
      <c r="C12" s="105" t="s">
        <v>209</v>
      </c>
      <c r="D12" s="106">
        <v>19969.23</v>
      </c>
    </row>
    <row r="13" spans="1:5">
      <c r="A13" s="55"/>
      <c r="B13" s="60" t="str">
        <f t="shared" si="0"/>
        <v>396</v>
      </c>
      <c r="C13" s="105" t="s">
        <v>210</v>
      </c>
      <c r="D13" s="106">
        <v>10254.08</v>
      </c>
    </row>
    <row r="14" spans="1:5">
      <c r="A14" s="55"/>
      <c r="B14" s="60" t="str">
        <f t="shared" si="0"/>
        <v>780</v>
      </c>
      <c r="C14" s="105" t="s">
        <v>211</v>
      </c>
      <c r="D14" s="106">
        <v>3426.37</v>
      </c>
    </row>
    <row r="15" spans="1:5">
      <c r="A15" s="55"/>
      <c r="B15" s="60" t="str">
        <f t="shared" si="0"/>
        <v>933</v>
      </c>
      <c r="C15" s="105" t="s">
        <v>212</v>
      </c>
      <c r="D15" s="106">
        <v>17.329999999999998</v>
      </c>
    </row>
    <row r="16" spans="1:5">
      <c r="A16" s="55"/>
      <c r="B16" s="60" t="str">
        <f t="shared" si="0"/>
        <v>9AA</v>
      </c>
      <c r="C16" s="105" t="s">
        <v>213</v>
      </c>
      <c r="D16" s="106">
        <v>24567.02</v>
      </c>
    </row>
    <row r="17" spans="1:5">
      <c r="A17" s="55"/>
      <c r="B17" s="60" t="str">
        <f t="shared" si="0"/>
        <v>9AB</v>
      </c>
      <c r="C17" s="105" t="s">
        <v>214</v>
      </c>
      <c r="D17" s="106">
        <v>-25471.42</v>
      </c>
    </row>
    <row r="18" spans="1:5">
      <c r="A18" s="117" t="s">
        <v>215</v>
      </c>
      <c r="B18" s="118"/>
      <c r="C18" s="117"/>
      <c r="D18" s="119">
        <f>SUM(D10:D17)</f>
        <v>65985.39</v>
      </c>
    </row>
    <row r="19" spans="1:5">
      <c r="A19" s="107" t="s">
        <v>198</v>
      </c>
      <c r="B19" s="120"/>
      <c r="C19" s="107"/>
      <c r="D19" s="109">
        <f>D7+D9+D18</f>
        <v>65985.390000000014</v>
      </c>
    </row>
    <row r="21" spans="1:5">
      <c r="D21" s="130">
        <f>SUM('Rev. Req. Calculation'!F13:F14)-'ARO by Cost Component'!D19</f>
        <v>0</v>
      </c>
      <c r="E21" s="112" t="s">
        <v>192</v>
      </c>
    </row>
    <row r="28" spans="1:5">
      <c r="C28" s="112" t="s">
        <v>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2FC96-F338-440E-B4B0-B342B49B5DEE}">
  <dimension ref="A1:F10"/>
  <sheetViews>
    <sheetView workbookViewId="0"/>
  </sheetViews>
  <sheetFormatPr defaultColWidth="8.85546875" defaultRowHeight="12.75"/>
  <cols>
    <col min="1" max="1" width="4.7109375" style="124" customWidth="1"/>
    <col min="2" max="2" width="15.42578125" style="125" customWidth="1"/>
    <col min="3" max="3" width="33" style="123" customWidth="1"/>
    <col min="4" max="4" width="15.28515625" style="123" customWidth="1"/>
    <col min="5" max="5" width="9" style="123" bestFit="1" customWidth="1"/>
    <col min="6" max="6" width="12.5703125" style="123" customWidth="1"/>
    <col min="7" max="7" width="7" style="123" bestFit="1" customWidth="1"/>
    <col min="8" max="9" width="5" style="123" bestFit="1" customWidth="1"/>
    <col min="10" max="10" width="14.140625" style="123" customWidth="1"/>
    <col min="11" max="11" width="7" style="123" bestFit="1" customWidth="1"/>
    <col min="12" max="12" width="9" style="123" bestFit="1" customWidth="1"/>
    <col min="13" max="13" width="5" style="123" bestFit="1" customWidth="1"/>
    <col min="14" max="14" width="9" style="123" bestFit="1" customWidth="1"/>
    <col min="15" max="15" width="7" style="123" bestFit="1" customWidth="1"/>
    <col min="16" max="16" width="9" style="123" bestFit="1" customWidth="1"/>
    <col min="17" max="18" width="6" style="123" bestFit="1" customWidth="1"/>
    <col min="19" max="19" width="10" style="123" bestFit="1" customWidth="1"/>
    <col min="20" max="20" width="8" style="123" bestFit="1" customWidth="1"/>
    <col min="21" max="21" width="9" style="123" bestFit="1" customWidth="1"/>
    <col min="22" max="23" width="8" style="123" bestFit="1" customWidth="1"/>
    <col min="24" max="24" width="9" style="123" bestFit="1" customWidth="1"/>
    <col min="25" max="26" width="8" style="123" bestFit="1" customWidth="1"/>
    <col min="27" max="27" width="5" style="123" bestFit="1" customWidth="1"/>
    <col min="28" max="28" width="6" style="123" bestFit="1" customWidth="1"/>
    <col min="29" max="29" width="8" style="123" bestFit="1" customWidth="1"/>
    <col min="30" max="32" width="7" style="123" bestFit="1" customWidth="1"/>
    <col min="33" max="33" width="9" style="123" bestFit="1" customWidth="1"/>
    <col min="34" max="34" width="5.140625" style="123" bestFit="1" customWidth="1"/>
    <col min="35" max="36" width="7" style="123" bestFit="1" customWidth="1"/>
    <col min="37" max="37" width="10" style="123" bestFit="1" customWidth="1"/>
    <col min="38" max="38" width="10.5703125" style="123" bestFit="1" customWidth="1"/>
    <col min="39" max="39" width="8" style="123" bestFit="1" customWidth="1"/>
    <col min="40" max="40" width="12.28515625" style="123" bestFit="1" customWidth="1"/>
    <col min="41" max="16384" width="8.85546875" style="123"/>
  </cols>
  <sheetData>
    <row r="1" spans="1:6" s="112" customFormat="1">
      <c r="A1" s="101" t="s">
        <v>222</v>
      </c>
      <c r="B1" s="111"/>
      <c r="C1" s="101"/>
    </row>
    <row r="2" spans="1:6" s="112" customFormat="1">
      <c r="A2" s="195" t="s">
        <v>245</v>
      </c>
      <c r="B2" s="209"/>
      <c r="C2" s="195"/>
      <c r="D2" s="210"/>
    </row>
    <row r="3" spans="1:6">
      <c r="A3" s="26"/>
      <c r="B3" s="26"/>
      <c r="C3" s="27"/>
      <c r="D3" s="212"/>
      <c r="E3" s="122"/>
      <c r="F3" s="122"/>
    </row>
    <row r="4" spans="1:6">
      <c r="C4" s="122"/>
      <c r="D4" s="122"/>
      <c r="E4" s="122"/>
      <c r="F4" s="122"/>
    </row>
    <row r="5" spans="1:6" s="127" customFormat="1">
      <c r="A5" s="102" t="s">
        <v>195</v>
      </c>
      <c r="B5" s="103" t="s">
        <v>196</v>
      </c>
      <c r="C5" s="103" t="s">
        <v>197</v>
      </c>
      <c r="D5" s="126" t="s">
        <v>21</v>
      </c>
    </row>
    <row r="6" spans="1:6">
      <c r="A6" s="128">
        <v>1</v>
      </c>
      <c r="B6" s="104" t="s">
        <v>244</v>
      </c>
      <c r="C6" s="105" t="s">
        <v>211</v>
      </c>
      <c r="D6" s="106">
        <v>826.01</v>
      </c>
      <c r="E6" s="122"/>
      <c r="F6" s="122"/>
    </row>
    <row r="7" spans="1:6">
      <c r="A7" s="128">
        <v>2</v>
      </c>
      <c r="B7" s="104"/>
      <c r="C7" s="105"/>
      <c r="D7" s="106"/>
      <c r="E7" s="122"/>
      <c r="F7" s="122"/>
    </row>
    <row r="8" spans="1:6">
      <c r="A8" s="128">
        <v>3</v>
      </c>
      <c r="B8" s="104"/>
      <c r="C8" s="108" t="s">
        <v>198</v>
      </c>
      <c r="D8" s="109">
        <f>SUM(D6:D7)</f>
        <v>826.01</v>
      </c>
      <c r="E8" s="122"/>
      <c r="F8" s="122"/>
    </row>
    <row r="10" spans="1:6">
      <c r="A10" s="129"/>
      <c r="C10" s="129"/>
      <c r="D10" s="130">
        <f>SUM('Rev. Req. Calculation'!G13:G14)-'O&amp;M by Cost Component'!D8</f>
        <v>0</v>
      </c>
      <c r="E10" s="123" t="s">
        <v>192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E1DDE-033D-4138-BB4B-33874D773917}">
  <dimension ref="A1:A14"/>
  <sheetViews>
    <sheetView workbookViewId="0"/>
  </sheetViews>
  <sheetFormatPr defaultColWidth="8.85546875" defaultRowHeight="12.75"/>
  <cols>
    <col min="1" max="1" width="88.7109375" style="99" customWidth="1"/>
    <col min="2" max="16384" width="8.85546875" style="95"/>
  </cols>
  <sheetData>
    <row r="1" spans="1:1" ht="45.75" customHeight="1">
      <c r="A1" s="94" t="s">
        <v>216</v>
      </c>
    </row>
    <row r="2" spans="1:1">
      <c r="A2" s="94"/>
    </row>
    <row r="3" spans="1:1">
      <c r="A3" s="96" t="s">
        <v>217</v>
      </c>
    </row>
    <row r="4" spans="1:1">
      <c r="A4" s="94" t="s">
        <v>218</v>
      </c>
    </row>
    <row r="5" spans="1:1">
      <c r="A5" s="94"/>
    </row>
    <row r="6" spans="1:1">
      <c r="A6" s="96" t="s">
        <v>219</v>
      </c>
    </row>
    <row r="7" spans="1:1">
      <c r="A7" s="94" t="s">
        <v>223</v>
      </c>
    </row>
    <row r="8" spans="1:1">
      <c r="A8" s="94" t="s">
        <v>224</v>
      </c>
    </row>
    <row r="9" spans="1:1">
      <c r="A9" s="94"/>
    </row>
    <row r="10" spans="1:1">
      <c r="A10" s="96" t="s">
        <v>220</v>
      </c>
    </row>
    <row r="11" spans="1:1">
      <c r="A11" s="94" t="s">
        <v>221</v>
      </c>
    </row>
    <row r="12" spans="1:1">
      <c r="A12" s="97"/>
    </row>
    <row r="13" spans="1:1">
      <c r="A13" s="98"/>
    </row>
    <row r="14" spans="1:1">
      <c r="A14" s="9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showGridLines="0" tabSelected="1" zoomScaleNormal="100" workbookViewId="0">
      <pane ySplit="6" topLeftCell="A7" activePane="bottomLeft" state="frozen"/>
      <selection activeCell="D37" sqref="D37"/>
      <selection pane="bottomLeft"/>
    </sheetView>
  </sheetViews>
  <sheetFormatPr defaultColWidth="9.140625" defaultRowHeight="12.75"/>
  <cols>
    <col min="1" max="1" width="14.85546875" style="22" bestFit="1" customWidth="1"/>
    <col min="2" max="2" width="20.140625" style="22" customWidth="1"/>
    <col min="3" max="3" width="2.28515625" style="22" customWidth="1"/>
    <col min="4" max="4" width="8.140625" style="22" customWidth="1"/>
    <col min="5" max="5" width="15.28515625" style="22" customWidth="1"/>
    <col min="6" max="6" width="9.140625" style="22" customWidth="1"/>
    <col min="7" max="7" width="13.5703125" style="22" customWidth="1"/>
    <col min="8" max="8" width="15" style="22" customWidth="1"/>
    <col min="9" max="9" width="10.85546875" style="22" bestFit="1" customWidth="1"/>
    <col min="10" max="16384" width="9.140625" style="22"/>
  </cols>
  <sheetData>
    <row r="1" spans="1:11">
      <c r="A1" s="44"/>
      <c r="B1" s="44"/>
      <c r="C1" s="44"/>
      <c r="D1" s="44"/>
      <c r="E1" s="44"/>
      <c r="G1" s="26"/>
    </row>
    <row r="2" spans="1:11">
      <c r="B2" s="16"/>
      <c r="C2" s="16"/>
      <c r="D2" s="16"/>
      <c r="E2" s="16"/>
      <c r="F2" s="16"/>
    </row>
    <row r="3" spans="1:11">
      <c r="B3" s="16"/>
      <c r="C3" s="16"/>
      <c r="D3" s="27" t="s">
        <v>0</v>
      </c>
      <c r="E3" s="16"/>
      <c r="F3" s="26"/>
      <c r="G3" s="27" t="s">
        <v>44</v>
      </c>
    </row>
    <row r="4" spans="1:11">
      <c r="B4" s="16"/>
      <c r="C4" s="16"/>
      <c r="D4" s="27" t="s">
        <v>46</v>
      </c>
      <c r="E4" s="16"/>
      <c r="F4" s="16"/>
    </row>
    <row r="5" spans="1:11">
      <c r="B5" s="16"/>
      <c r="C5" s="16"/>
      <c r="D5" s="27"/>
      <c r="E5" s="16"/>
      <c r="F5" s="16"/>
    </row>
    <row r="6" spans="1:11">
      <c r="B6" s="45" t="s">
        <v>31</v>
      </c>
      <c r="C6" s="45"/>
      <c r="E6" s="221" t="s">
        <v>50</v>
      </c>
      <c r="F6" s="222"/>
    </row>
    <row r="7" spans="1:11">
      <c r="B7" s="16"/>
      <c r="C7" s="16"/>
      <c r="D7" s="16"/>
      <c r="E7" s="16"/>
      <c r="F7" s="16"/>
    </row>
    <row r="8" spans="1:11" ht="12.75" customHeight="1">
      <c r="B8" s="16" t="s">
        <v>8</v>
      </c>
      <c r="C8" s="16"/>
      <c r="D8" s="142" t="s">
        <v>8</v>
      </c>
      <c r="E8" s="16"/>
      <c r="F8" s="142"/>
      <c r="G8" s="52"/>
      <c r="H8" s="46"/>
      <c r="I8" s="18"/>
      <c r="J8" s="142"/>
      <c r="K8" s="214"/>
    </row>
    <row r="9" spans="1:11" ht="12.75" customHeight="1">
      <c r="B9" s="229" t="s">
        <v>47</v>
      </c>
      <c r="C9" s="229"/>
      <c r="D9" s="217" t="s">
        <v>7</v>
      </c>
      <c r="E9" s="164">
        <f>'BSDR-Page 2'!H18</f>
        <v>23220</v>
      </c>
      <c r="F9" s="227" t="s">
        <v>7</v>
      </c>
      <c r="G9" s="219">
        <f>ROUND(E9/E10,6)</f>
        <v>8.2000000000000001E-5</v>
      </c>
      <c r="I9" s="38"/>
      <c r="J9" s="215"/>
      <c r="K9" s="214"/>
    </row>
    <row r="10" spans="1:11" ht="15" customHeight="1">
      <c r="B10" s="229"/>
      <c r="C10" s="229"/>
      <c r="D10" s="217"/>
      <c r="E10" s="38">
        <f>'BSDR-Page 2'!H19</f>
        <v>283117287.7859447</v>
      </c>
      <c r="F10" s="227"/>
      <c r="G10" s="219"/>
      <c r="H10" s="47"/>
      <c r="I10" s="39"/>
      <c r="J10" s="215"/>
      <c r="K10" s="40"/>
    </row>
    <row r="11" spans="1:11" ht="15" customHeight="1">
      <c r="B11" s="16"/>
      <c r="C11" s="16"/>
      <c r="D11" s="16"/>
      <c r="E11" s="48"/>
      <c r="F11" s="16"/>
      <c r="G11" s="16"/>
      <c r="H11" s="47"/>
      <c r="I11" s="40"/>
      <c r="J11" s="18"/>
      <c r="K11" s="18"/>
    </row>
    <row r="12" spans="1:11" ht="12.75" customHeight="1">
      <c r="E12" s="48"/>
      <c r="F12" s="16"/>
      <c r="G12" s="16"/>
      <c r="H12" s="47"/>
      <c r="I12" s="40"/>
      <c r="J12" s="18"/>
      <c r="K12" s="18"/>
    </row>
    <row r="13" spans="1:11" ht="12.75" customHeight="1">
      <c r="B13" s="229" t="s">
        <v>48</v>
      </c>
      <c r="C13" s="229"/>
      <c r="D13" s="218" t="s">
        <v>7</v>
      </c>
      <c r="E13" s="165">
        <f>'BSDR-Page 2'!H33</f>
        <v>29715</v>
      </c>
      <c r="F13" s="228" t="s">
        <v>7</v>
      </c>
      <c r="G13" s="219">
        <f>ROUND(E13/E14,6)</f>
        <v>1.35E-4</v>
      </c>
      <c r="H13" s="47"/>
      <c r="I13" s="40"/>
      <c r="J13" s="216"/>
      <c r="K13" s="40"/>
    </row>
    <row r="14" spans="1:11">
      <c r="B14" s="229"/>
      <c r="C14" s="229"/>
      <c r="D14" s="218"/>
      <c r="E14" s="48">
        <f>'BSDR-Page 2'!H34</f>
        <v>220527021.93042102</v>
      </c>
      <c r="F14" s="228"/>
      <c r="G14" s="219"/>
      <c r="I14" s="41"/>
      <c r="J14" s="216"/>
      <c r="K14" s="18"/>
    </row>
    <row r="15" spans="1:11" ht="20.100000000000001" customHeight="1">
      <c r="B15" s="16"/>
      <c r="C15" s="16"/>
      <c r="D15" s="16"/>
      <c r="E15" s="48"/>
      <c r="F15" s="49"/>
      <c r="G15" s="50"/>
      <c r="H15" s="34"/>
      <c r="I15" s="34"/>
      <c r="J15" s="34"/>
      <c r="K15" s="34"/>
    </row>
    <row r="16" spans="1:11">
      <c r="B16" s="16"/>
      <c r="C16" s="16"/>
      <c r="D16" s="16"/>
      <c r="E16" s="16"/>
      <c r="F16" s="18"/>
      <c r="G16" s="34"/>
      <c r="H16" s="34"/>
    </row>
    <row r="17" spans="2:14">
      <c r="B17" s="16"/>
      <c r="C17" s="16"/>
      <c r="D17" s="16"/>
      <c r="E17" s="16"/>
    </row>
    <row r="18" spans="2:14">
      <c r="B18" s="16"/>
      <c r="C18" s="16"/>
      <c r="D18" s="16"/>
      <c r="E18" s="16"/>
      <c r="F18" s="16"/>
    </row>
    <row r="19" spans="2:14">
      <c r="B19" s="16"/>
      <c r="C19" s="16"/>
      <c r="D19" s="16"/>
      <c r="E19" s="16"/>
      <c r="F19" s="16"/>
    </row>
    <row r="20" spans="2:14">
      <c r="B20" s="16"/>
      <c r="C20" s="16"/>
      <c r="D20" s="16"/>
      <c r="E20" s="16"/>
      <c r="F20" s="16"/>
    </row>
    <row r="21" spans="2:14" ht="15" customHeight="1">
      <c r="B21" s="19" t="s">
        <v>1</v>
      </c>
      <c r="C21" s="16"/>
      <c r="D21" s="223" t="s">
        <v>51</v>
      </c>
      <c r="E21" s="224"/>
      <c r="F21" s="224"/>
    </row>
    <row r="22" spans="2:14">
      <c r="B22" s="16"/>
      <c r="C22" s="16"/>
      <c r="D22" s="230" t="s">
        <v>49</v>
      </c>
      <c r="E22" s="230"/>
      <c r="F22" s="230"/>
    </row>
    <row r="23" spans="2:14">
      <c r="B23" s="16"/>
      <c r="C23" s="16"/>
      <c r="D23" s="16"/>
      <c r="E23" s="16"/>
      <c r="F23" s="16"/>
    </row>
    <row r="24" spans="2:14">
      <c r="B24" s="16"/>
      <c r="C24" s="16"/>
      <c r="D24" s="16"/>
      <c r="E24" s="16"/>
      <c r="F24" s="16"/>
    </row>
    <row r="25" spans="2:14">
      <c r="B25" s="19" t="s">
        <v>2</v>
      </c>
      <c r="C25" s="16"/>
      <c r="D25" s="225" t="s">
        <v>75</v>
      </c>
      <c r="E25" s="225"/>
      <c r="F25" s="225"/>
    </row>
    <row r="26" spans="2:14">
      <c r="B26" s="16"/>
      <c r="C26" s="16"/>
      <c r="D26" s="16"/>
      <c r="E26" s="19" t="s">
        <v>3</v>
      </c>
      <c r="F26" s="16"/>
    </row>
    <row r="27" spans="2:14">
      <c r="B27" s="16"/>
      <c r="C27" s="16"/>
      <c r="D27" s="16"/>
      <c r="E27" s="16"/>
      <c r="F27" s="16"/>
      <c r="I27" s="51"/>
    </row>
    <row r="28" spans="2:14">
      <c r="B28" s="16"/>
      <c r="C28" s="16"/>
      <c r="D28" s="16"/>
      <c r="E28" s="16"/>
      <c r="F28" s="16"/>
    </row>
    <row r="29" spans="2:14">
      <c r="B29" s="19" t="s">
        <v>4</v>
      </c>
      <c r="C29" s="16"/>
      <c r="D29" s="225" t="s">
        <v>74</v>
      </c>
      <c r="E29" s="226"/>
      <c r="F29" s="226"/>
    </row>
    <row r="30" spans="2:14">
      <c r="B30" s="16"/>
      <c r="C30" s="16"/>
      <c r="D30" s="16"/>
      <c r="E30" s="16"/>
      <c r="F30" s="16"/>
      <c r="N30" s="36"/>
    </row>
    <row r="31" spans="2:14">
      <c r="B31" s="16"/>
      <c r="C31" s="16"/>
      <c r="D31" s="16"/>
      <c r="E31" s="16"/>
      <c r="F31" s="16"/>
    </row>
    <row r="32" spans="2:14">
      <c r="B32" s="19" t="s">
        <v>5</v>
      </c>
      <c r="C32" s="16"/>
      <c r="D32" s="223" t="s">
        <v>249</v>
      </c>
      <c r="E32" s="224"/>
      <c r="F32" s="224"/>
    </row>
    <row r="33" spans="2:7">
      <c r="B33" s="16"/>
      <c r="C33" s="16"/>
      <c r="D33" s="19"/>
      <c r="E33" s="16"/>
      <c r="F33" s="16"/>
    </row>
    <row r="37" spans="2:7">
      <c r="B37" s="220"/>
      <c r="C37" s="220"/>
      <c r="D37" s="220"/>
      <c r="E37" s="220"/>
      <c r="F37" s="220"/>
      <c r="G37" s="220"/>
    </row>
  </sheetData>
  <mergeCells count="18">
    <mergeCell ref="B37:G37"/>
    <mergeCell ref="E6:F6"/>
    <mergeCell ref="D21:F21"/>
    <mergeCell ref="D32:F32"/>
    <mergeCell ref="D29:F29"/>
    <mergeCell ref="F9:F10"/>
    <mergeCell ref="F13:F14"/>
    <mergeCell ref="B9:C10"/>
    <mergeCell ref="B13:C14"/>
    <mergeCell ref="D22:F22"/>
    <mergeCell ref="D25:F25"/>
    <mergeCell ref="K8:K9"/>
    <mergeCell ref="J9:J10"/>
    <mergeCell ref="J13:J14"/>
    <mergeCell ref="D9:D10"/>
    <mergeCell ref="D13:D14"/>
    <mergeCell ref="G13:G14"/>
    <mergeCell ref="G9:G10"/>
  </mergeCells>
  <phoneticPr fontId="0" type="noConversion"/>
  <printOptions horizontalCentered="1" verticalCentered="1"/>
  <pageMargins left="0.5" right="0" top="0.5" bottom="0.5"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53"/>
  <sheetViews>
    <sheetView showGridLines="0" zoomScaleNormal="100" workbookViewId="0">
      <pane ySplit="6" topLeftCell="A7" activePane="bottomLeft" state="frozen"/>
      <selection activeCell="F13" sqref="F13"/>
      <selection pane="bottomLeft"/>
    </sheetView>
  </sheetViews>
  <sheetFormatPr defaultColWidth="8.7109375" defaultRowHeight="12.75"/>
  <cols>
    <col min="1" max="1" width="5.7109375" style="19" customWidth="1"/>
    <col min="2" max="2" width="4.7109375" style="16" customWidth="1"/>
    <col min="3" max="3" width="8.7109375" style="16"/>
    <col min="4" max="4" width="23.28515625" style="16" customWidth="1"/>
    <col min="5" max="5" width="4" style="16" customWidth="1"/>
    <col min="6" max="6" width="17" style="16" customWidth="1"/>
    <col min="7" max="7" width="5.28515625" style="16" customWidth="1"/>
    <col min="8" max="8" width="15.42578125" style="16" customWidth="1"/>
    <col min="9" max="9" width="2.7109375" style="16" customWidth="1"/>
    <col min="10" max="10" width="6.42578125" style="16" customWidth="1"/>
    <col min="11" max="11" width="14.42578125" style="16" customWidth="1"/>
    <col min="12" max="12" width="3.7109375" style="16" customWidth="1"/>
    <col min="13" max="13" width="8.7109375" style="16"/>
    <col min="14" max="14" width="24.7109375" style="16" bestFit="1" customWidth="1"/>
    <col min="15" max="15" width="8.7109375" style="16"/>
    <col min="16" max="16" width="13.42578125" style="16" bestFit="1" customWidth="1"/>
    <col min="17" max="17" width="14.42578125" style="16" bestFit="1" customWidth="1"/>
    <col min="18" max="16384" width="8.7109375" style="16"/>
  </cols>
  <sheetData>
    <row r="2" spans="1:16">
      <c r="A2" s="25"/>
      <c r="K2" s="26"/>
    </row>
    <row r="3" spans="1:16">
      <c r="A3" s="26"/>
      <c r="F3" s="27" t="s">
        <v>0</v>
      </c>
      <c r="K3" s="27" t="s">
        <v>45</v>
      </c>
    </row>
    <row r="4" spans="1:16">
      <c r="A4" s="26"/>
      <c r="E4" s="28"/>
      <c r="F4" s="27" t="s">
        <v>46</v>
      </c>
    </row>
    <row r="5" spans="1:16">
      <c r="A5" s="29"/>
      <c r="D5" s="30"/>
      <c r="E5" s="30"/>
      <c r="F5" s="133"/>
    </row>
    <row r="6" spans="1:16">
      <c r="A6" s="26"/>
      <c r="D6" s="29"/>
      <c r="E6" s="31" t="s">
        <v>31</v>
      </c>
      <c r="G6" s="166" t="s">
        <v>50</v>
      </c>
      <c r="H6" s="32"/>
      <c r="I6" s="32"/>
    </row>
    <row r="7" spans="1:16">
      <c r="A7" s="26"/>
      <c r="D7" s="29"/>
      <c r="E7" s="29"/>
      <c r="F7" s="31"/>
      <c r="G7" s="32"/>
      <c r="H7" s="32"/>
      <c r="I7" s="32"/>
    </row>
    <row r="8" spans="1:16">
      <c r="A8" s="26"/>
    </row>
    <row r="9" spans="1:16" ht="12.75" customHeight="1">
      <c r="E9" s="232" t="s">
        <v>9</v>
      </c>
      <c r="F9" s="232"/>
      <c r="G9" s="232"/>
      <c r="J9" s="26" t="s">
        <v>8</v>
      </c>
      <c r="K9" s="20" t="s">
        <v>8</v>
      </c>
    </row>
    <row r="10" spans="1:16" ht="12.75" customHeight="1">
      <c r="E10" s="33"/>
      <c r="F10" s="33"/>
      <c r="G10" s="33"/>
      <c r="J10" s="26"/>
      <c r="K10" s="20"/>
      <c r="N10" s="18"/>
    </row>
    <row r="11" spans="1:16" ht="12.75" customHeight="1">
      <c r="E11" s="18"/>
      <c r="F11" s="33"/>
      <c r="G11" s="18"/>
      <c r="J11" s="26"/>
      <c r="K11" s="20"/>
      <c r="N11" s="18"/>
    </row>
    <row r="12" spans="1:16" ht="12.75" customHeight="1">
      <c r="A12" s="26"/>
      <c r="B12" s="35"/>
      <c r="C12" s="35"/>
      <c r="D12" s="35"/>
      <c r="E12" s="35"/>
      <c r="J12" s="26" t="s">
        <v>8</v>
      </c>
      <c r="K12" s="20" t="s">
        <v>8</v>
      </c>
      <c r="N12" s="18"/>
    </row>
    <row r="13" spans="1:16" ht="12.75" customHeight="1">
      <c r="A13" s="19" t="s">
        <v>35</v>
      </c>
      <c r="B13" s="35"/>
      <c r="C13" s="35" t="s">
        <v>33</v>
      </c>
      <c r="E13" s="143" t="s">
        <v>7</v>
      </c>
      <c r="F13" s="167">
        <f>'Rev. Req. Calculation'!T14</f>
        <v>52934.803200000002</v>
      </c>
      <c r="G13" s="143" t="s">
        <v>10</v>
      </c>
      <c r="H13" s="167">
        <f>Summary!C6</f>
        <v>283117287.7859447</v>
      </c>
      <c r="I13" s="14" t="s">
        <v>32</v>
      </c>
      <c r="J13" s="228" t="s">
        <v>7</v>
      </c>
      <c r="K13" s="233">
        <f>ROUND(F13*H13/H14,0)</f>
        <v>23220</v>
      </c>
      <c r="N13" s="145"/>
      <c r="P13" s="134"/>
    </row>
    <row r="14" spans="1:16" ht="12.75" customHeight="1">
      <c r="A14" s="26"/>
      <c r="B14" s="35"/>
      <c r="C14" s="16" t="s">
        <v>8</v>
      </c>
      <c r="E14" s="143"/>
      <c r="F14" s="15"/>
      <c r="G14" s="143"/>
      <c r="H14" s="142">
        <f>Summary!E6</f>
        <v>645433541.08963323</v>
      </c>
      <c r="I14" s="142" t="s">
        <v>8</v>
      </c>
      <c r="J14" s="228"/>
      <c r="K14" s="233"/>
      <c r="N14" s="53"/>
      <c r="O14" s="16" t="s">
        <v>8</v>
      </c>
    </row>
    <row r="15" spans="1:16" ht="12.75" customHeight="1">
      <c r="A15" s="26"/>
      <c r="B15" s="35"/>
      <c r="E15" s="143"/>
      <c r="F15" s="15"/>
      <c r="G15" s="143"/>
      <c r="H15" s="142"/>
      <c r="I15" s="142"/>
      <c r="J15" s="143"/>
      <c r="K15" s="24"/>
      <c r="N15" s="145"/>
    </row>
    <row r="16" spans="1:16" ht="12.75" customHeight="1">
      <c r="A16" s="26"/>
      <c r="B16" s="35"/>
      <c r="E16" s="143"/>
      <c r="F16" s="15"/>
      <c r="G16" s="143"/>
      <c r="H16" s="23"/>
      <c r="I16" s="142"/>
      <c r="J16" s="143"/>
      <c r="K16" s="24"/>
      <c r="N16" s="145"/>
    </row>
    <row r="17" spans="1:17" ht="15" customHeight="1">
      <c r="A17" s="26"/>
      <c r="B17" s="35"/>
      <c r="C17" s="35"/>
      <c r="D17" s="19"/>
      <c r="E17" s="19"/>
      <c r="K17" s="20" t="s">
        <v>8</v>
      </c>
      <c r="N17" s="20"/>
    </row>
    <row r="18" spans="1:17">
      <c r="A18" s="26" t="s">
        <v>6</v>
      </c>
      <c r="B18" s="35"/>
      <c r="D18" s="35" t="s">
        <v>11</v>
      </c>
      <c r="E18" s="21" t="s">
        <v>7</v>
      </c>
      <c r="F18" s="43" t="s">
        <v>40</v>
      </c>
      <c r="G18" s="37" t="s">
        <v>7</v>
      </c>
      <c r="H18" s="168">
        <f>K13</f>
        <v>23220</v>
      </c>
      <c r="I18" s="16" t="s">
        <v>8</v>
      </c>
      <c r="J18" s="16" t="s">
        <v>8</v>
      </c>
      <c r="K18" s="234">
        <f>ROUND(H18/H19, 6)</f>
        <v>8.2000000000000001E-5</v>
      </c>
      <c r="N18" s="42"/>
    </row>
    <row r="19" spans="1:17" ht="13.5" thickBot="1">
      <c r="A19" s="26"/>
      <c r="B19" s="35"/>
      <c r="C19" s="35"/>
      <c r="D19" s="19"/>
      <c r="E19" s="19"/>
      <c r="F19" s="19" t="s">
        <v>12</v>
      </c>
      <c r="H19" s="17">
        <f>H13</f>
        <v>283117287.7859447</v>
      </c>
      <c r="K19" s="235"/>
      <c r="N19" s="18"/>
    </row>
    <row r="20" spans="1:17" ht="13.5" thickTop="1">
      <c r="A20" s="26"/>
      <c r="B20" s="35"/>
      <c r="C20" s="35"/>
      <c r="D20" s="19"/>
      <c r="E20" s="19"/>
      <c r="F20" s="19"/>
      <c r="H20" s="17"/>
      <c r="K20" s="18"/>
      <c r="N20" s="18"/>
    </row>
    <row r="21" spans="1:17" ht="13.5" thickBot="1">
      <c r="A21" s="135"/>
      <c r="B21" s="135"/>
      <c r="C21" s="135"/>
      <c r="D21" s="135"/>
      <c r="E21" s="135"/>
      <c r="F21" s="135"/>
      <c r="G21" s="135"/>
      <c r="H21" s="135"/>
      <c r="I21" s="135"/>
      <c r="J21" s="135"/>
      <c r="K21" s="135"/>
      <c r="N21" s="18"/>
    </row>
    <row r="22" spans="1:17" ht="13.5" thickTop="1">
      <c r="A22" s="16"/>
      <c r="N22" s="18"/>
    </row>
    <row r="23" spans="1:17">
      <c r="A23" s="16"/>
      <c r="N23" s="18"/>
    </row>
    <row r="24" spans="1:17" ht="12.75" customHeight="1">
      <c r="A24" s="16"/>
      <c r="E24" s="232" t="s">
        <v>14</v>
      </c>
      <c r="F24" s="232"/>
      <c r="G24" s="232"/>
      <c r="N24" s="18"/>
    </row>
    <row r="25" spans="1:17" ht="12.75" customHeight="1">
      <c r="A25" s="16"/>
      <c r="E25" s="33"/>
      <c r="F25" s="33"/>
      <c r="G25" s="33"/>
      <c r="N25" s="18"/>
    </row>
    <row r="26" spans="1:17" ht="12.75" customHeight="1">
      <c r="A26" s="16"/>
      <c r="N26" s="18"/>
    </row>
    <row r="27" spans="1:17" ht="15" customHeight="1">
      <c r="A27" s="16"/>
      <c r="N27" s="18"/>
    </row>
    <row r="28" spans="1:17">
      <c r="A28" s="19" t="s">
        <v>42</v>
      </c>
      <c r="B28" s="35"/>
      <c r="C28" s="35" t="s">
        <v>34</v>
      </c>
      <c r="E28" s="228" t="s">
        <v>7</v>
      </c>
      <c r="F28" s="167">
        <f>F13</f>
        <v>52934.803200000002</v>
      </c>
      <c r="G28" s="228" t="s">
        <v>10</v>
      </c>
      <c r="H28" s="167">
        <f>H29-'BSDR-Page 2'!H13</f>
        <v>362316253.30368853</v>
      </c>
      <c r="I28" s="14" t="s">
        <v>32</v>
      </c>
      <c r="J28" s="228" t="s">
        <v>7</v>
      </c>
      <c r="K28" s="233">
        <f>ROUND(F28*H28/H29,0)</f>
        <v>29715</v>
      </c>
      <c r="N28" s="231"/>
      <c r="Q28" s="134"/>
    </row>
    <row r="29" spans="1:17" ht="13.5" customHeight="1">
      <c r="A29" s="26"/>
      <c r="B29" s="35"/>
      <c r="C29" s="16" t="s">
        <v>8</v>
      </c>
      <c r="E29" s="228"/>
      <c r="F29" s="15"/>
      <c r="G29" s="228"/>
      <c r="H29" s="142">
        <f>'BSDR-Page 2'!H14</f>
        <v>645433541.08963323</v>
      </c>
      <c r="I29" s="142" t="s">
        <v>8</v>
      </c>
      <c r="J29" s="228"/>
      <c r="K29" s="233"/>
      <c r="N29" s="231"/>
    </row>
    <row r="30" spans="1:17">
      <c r="A30" s="26"/>
      <c r="B30" s="35"/>
      <c r="E30" s="143"/>
      <c r="F30" s="15"/>
      <c r="G30" s="143"/>
      <c r="H30" s="142"/>
      <c r="I30" s="142"/>
      <c r="J30" s="143"/>
      <c r="K30" s="24"/>
      <c r="N30" s="145"/>
    </row>
    <row r="31" spans="1:17">
      <c r="A31" s="26"/>
      <c r="B31" s="35"/>
      <c r="E31" s="143"/>
      <c r="F31" s="15"/>
      <c r="G31" s="143"/>
      <c r="H31" s="23"/>
      <c r="I31" s="142"/>
      <c r="J31" s="143"/>
      <c r="K31" s="24"/>
      <c r="N31" s="145"/>
    </row>
    <row r="32" spans="1:17">
      <c r="A32" s="26"/>
      <c r="B32" s="35"/>
      <c r="C32" s="35"/>
      <c r="D32" s="19"/>
      <c r="E32" s="19"/>
      <c r="G32" s="19"/>
      <c r="K32" s="20" t="s">
        <v>8</v>
      </c>
      <c r="N32" s="20"/>
    </row>
    <row r="33" spans="1:14">
      <c r="A33" s="26" t="s">
        <v>43</v>
      </c>
      <c r="B33" s="35"/>
      <c r="D33" s="35" t="s">
        <v>11</v>
      </c>
      <c r="E33" s="21" t="s">
        <v>7</v>
      </c>
      <c r="F33" s="43" t="s">
        <v>41</v>
      </c>
      <c r="G33" s="21" t="s">
        <v>7</v>
      </c>
      <c r="H33" s="168">
        <f>K28</f>
        <v>29715</v>
      </c>
      <c r="I33" s="16" t="s">
        <v>8</v>
      </c>
      <c r="J33" s="16" t="s">
        <v>8</v>
      </c>
      <c r="K33" s="234">
        <f>ROUND(H33/H34, 6)</f>
        <v>1.35E-4</v>
      </c>
      <c r="N33" s="42"/>
    </row>
    <row r="34" spans="1:14" ht="13.5" thickBot="1">
      <c r="A34" s="26"/>
      <c r="B34" s="35"/>
      <c r="C34" s="35"/>
      <c r="D34" s="19"/>
      <c r="E34" s="229" t="s">
        <v>13</v>
      </c>
      <c r="F34" s="229"/>
      <c r="G34" s="229"/>
      <c r="H34" s="17">
        <f>Summary!D7</f>
        <v>220527021.93042102</v>
      </c>
      <c r="K34" s="235"/>
      <c r="N34" s="18"/>
    </row>
    <row r="35" spans="1:14" ht="13.5" thickTop="1">
      <c r="A35" s="16"/>
      <c r="E35" s="229"/>
      <c r="F35" s="229"/>
      <c r="G35" s="229"/>
      <c r="N35" s="18"/>
    </row>
    <row r="36" spans="1:14">
      <c r="A36" s="16"/>
      <c r="E36" s="144"/>
      <c r="F36" s="144"/>
      <c r="G36" s="144"/>
      <c r="N36" s="18"/>
    </row>
    <row r="37" spans="1:14" ht="13.5" thickBot="1">
      <c r="A37" s="135"/>
      <c r="B37" s="135"/>
      <c r="C37" s="135"/>
      <c r="D37" s="135"/>
      <c r="E37" s="135"/>
      <c r="F37" s="135"/>
      <c r="G37" s="135"/>
      <c r="H37" s="135"/>
      <c r="I37" s="135"/>
      <c r="J37" s="135"/>
      <c r="K37" s="135"/>
    </row>
    <row r="38" spans="1:14" ht="13.5" thickTop="1">
      <c r="A38" s="16"/>
    </row>
    <row r="39" spans="1:14">
      <c r="A39" s="16"/>
    </row>
    <row r="40" spans="1:14">
      <c r="A40" s="16"/>
    </row>
    <row r="41" spans="1:14">
      <c r="A41" s="16"/>
    </row>
    <row r="42" spans="1:14">
      <c r="A42" s="16"/>
    </row>
    <row r="43" spans="1:14">
      <c r="A43" s="16"/>
    </row>
    <row r="44" spans="1:14">
      <c r="A44" s="16"/>
    </row>
    <row r="45" spans="1:14">
      <c r="A45" s="16"/>
    </row>
    <row r="46" spans="1:14">
      <c r="A46" s="16"/>
    </row>
    <row r="47" spans="1:14">
      <c r="A47" s="16"/>
    </row>
    <row r="48" spans="1:14">
      <c r="A48" s="16"/>
    </row>
    <row r="49" s="16" customFormat="1"/>
    <row r="50" s="16" customFormat="1"/>
    <row r="51" s="16" customFormat="1"/>
    <row r="52" s="16" customFormat="1"/>
    <row r="53" s="16" customFormat="1"/>
  </sheetData>
  <mergeCells count="12">
    <mergeCell ref="N28:N29"/>
    <mergeCell ref="E9:G9"/>
    <mergeCell ref="J28:J29"/>
    <mergeCell ref="K28:K29"/>
    <mergeCell ref="E34:G35"/>
    <mergeCell ref="E24:G24"/>
    <mergeCell ref="E28:E29"/>
    <mergeCell ref="G28:G29"/>
    <mergeCell ref="J13:J14"/>
    <mergeCell ref="K13:K14"/>
    <mergeCell ref="K18:K19"/>
    <mergeCell ref="K33:K34"/>
  </mergeCells>
  <phoneticPr fontId="0" type="noConversion"/>
  <printOptions horizontalCentered="1"/>
  <pageMargins left="0.5" right="0" top="0.5" bottom="0.5" header="0" footer="0"/>
  <pageSetup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85B4-E721-47C6-9494-07AE4D37C006}">
  <sheetPr>
    <tabColor theme="1"/>
  </sheetPr>
  <dimension ref="A1"/>
  <sheetViews>
    <sheetView workbookViewId="0">
      <selection activeCell="J58" sqref="J58"/>
    </sheetView>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27B5-78EA-4EB4-B2B3-8514607B068D}">
  <dimension ref="A1:T32"/>
  <sheetViews>
    <sheetView workbookViewId="0"/>
  </sheetViews>
  <sheetFormatPr defaultColWidth="9.140625" defaultRowHeight="12.75"/>
  <cols>
    <col min="1" max="1" width="16.5703125" style="95" bestFit="1" customWidth="1"/>
    <col min="2" max="2" width="11.85546875" style="95" customWidth="1"/>
    <col min="3" max="3" width="10.5703125" style="95" customWidth="1"/>
    <col min="4" max="4" width="2.42578125" style="95" customWidth="1"/>
    <col min="5" max="8" width="17.85546875" style="95" customWidth="1"/>
    <col min="9" max="9" width="2.42578125" style="95" customWidth="1"/>
    <col min="10" max="10" width="17.85546875" style="95" customWidth="1"/>
    <col min="11" max="11" width="2.42578125" style="95" customWidth="1"/>
    <col min="12" max="12" width="17.85546875" style="95" customWidth="1"/>
    <col min="13" max="13" width="2.42578125" style="95" customWidth="1"/>
    <col min="14" max="15" width="17.85546875" style="95" customWidth="1"/>
    <col min="16" max="16" width="2.42578125" style="95" customWidth="1"/>
    <col min="17" max="18" width="17.85546875" style="95" customWidth="1"/>
    <col min="19" max="19" width="2.42578125" style="95" customWidth="1"/>
    <col min="20" max="20" width="17.85546875" style="95" customWidth="1"/>
    <col min="21" max="16384" width="9.140625" style="95"/>
  </cols>
  <sheetData>
    <row r="1" spans="1:20">
      <c r="A1" s="75" t="s">
        <v>54</v>
      </c>
      <c r="B1" s="76"/>
      <c r="C1" s="55"/>
      <c r="D1" s="55"/>
      <c r="E1" s="55"/>
      <c r="F1" s="56"/>
      <c r="G1" s="55"/>
      <c r="H1" s="55"/>
      <c r="I1" s="55"/>
      <c r="J1" s="55"/>
      <c r="K1" s="55"/>
      <c r="L1" s="55"/>
      <c r="M1" s="55"/>
      <c r="N1" s="55"/>
      <c r="O1" s="55"/>
      <c r="P1" s="55"/>
      <c r="Q1" s="55"/>
      <c r="R1" s="55"/>
      <c r="S1" s="55"/>
      <c r="T1" s="55"/>
    </row>
    <row r="2" spans="1:20">
      <c r="A2" s="81" t="s">
        <v>52</v>
      </c>
      <c r="B2" s="57">
        <v>8.1500000000000003E-2</v>
      </c>
      <c r="C2" s="55"/>
      <c r="D2" s="55"/>
      <c r="E2" s="54"/>
      <c r="F2" s="57"/>
      <c r="G2" s="55"/>
      <c r="H2" s="55"/>
      <c r="I2" s="55"/>
      <c r="J2" s="55"/>
      <c r="K2" s="55"/>
      <c r="L2" s="55"/>
      <c r="M2" s="55"/>
      <c r="N2" s="55"/>
      <c r="O2" s="55"/>
      <c r="P2" s="55"/>
      <c r="Q2" s="55"/>
      <c r="R2" s="55"/>
      <c r="S2" s="55"/>
      <c r="T2" s="55"/>
    </row>
    <row r="3" spans="1:20">
      <c r="A3" s="81" t="s">
        <v>39</v>
      </c>
      <c r="B3" s="58">
        <v>6.7916666666666672E-3</v>
      </c>
      <c r="C3" s="55"/>
      <c r="D3" s="55"/>
      <c r="E3" s="54"/>
      <c r="F3" s="58"/>
      <c r="G3" s="55"/>
      <c r="H3" s="55"/>
      <c r="I3" s="55"/>
      <c r="J3" s="55"/>
      <c r="K3" s="55"/>
      <c r="L3" s="55"/>
      <c r="M3" s="55"/>
      <c r="N3" s="55"/>
      <c r="O3" s="55"/>
      <c r="P3" s="55"/>
      <c r="Q3" s="55"/>
      <c r="R3" s="55"/>
      <c r="S3" s="55"/>
      <c r="T3" s="55"/>
    </row>
    <row r="4" spans="1:20">
      <c r="A4" s="81" t="s">
        <v>53</v>
      </c>
      <c r="B4" s="57">
        <v>4.777775905174534E-2</v>
      </c>
      <c r="C4" s="55"/>
      <c r="D4" s="55"/>
      <c r="E4" s="54"/>
      <c r="F4" s="57"/>
      <c r="G4" s="55"/>
      <c r="H4" s="55"/>
      <c r="I4" s="55"/>
      <c r="J4" s="55"/>
      <c r="K4" s="55"/>
      <c r="L4" s="55"/>
      <c r="M4" s="55"/>
      <c r="N4" s="55"/>
      <c r="O4" s="55"/>
      <c r="P4" s="55"/>
      <c r="Q4" s="55"/>
      <c r="R4" s="55"/>
      <c r="S4" s="55"/>
      <c r="T4" s="55"/>
    </row>
    <row r="5" spans="1:20">
      <c r="A5" s="81" t="s">
        <v>55</v>
      </c>
      <c r="B5" s="59">
        <v>3.9814799209787781E-3</v>
      </c>
      <c r="C5" s="55"/>
      <c r="D5" s="55"/>
      <c r="E5" s="54"/>
      <c r="F5" s="59"/>
      <c r="G5" s="55"/>
      <c r="H5" s="55"/>
      <c r="I5" s="55"/>
      <c r="J5" s="55"/>
      <c r="K5" s="55"/>
      <c r="L5" s="55"/>
      <c r="M5" s="55"/>
      <c r="N5" s="55"/>
      <c r="O5" s="55"/>
      <c r="P5" s="55"/>
      <c r="Q5" s="55"/>
      <c r="R5" s="55"/>
      <c r="S5" s="55"/>
      <c r="T5" s="55"/>
    </row>
    <row r="6" spans="1:20">
      <c r="A6" s="81" t="s">
        <v>56</v>
      </c>
      <c r="B6" s="61">
        <v>1</v>
      </c>
      <c r="C6" s="55"/>
      <c r="D6" s="55"/>
      <c r="E6" s="54"/>
      <c r="F6" s="61"/>
      <c r="G6" s="55"/>
      <c r="H6" s="55"/>
      <c r="I6" s="55"/>
      <c r="J6" s="55"/>
      <c r="K6" s="55"/>
      <c r="L6" s="55"/>
      <c r="M6" s="55"/>
      <c r="N6" s="55"/>
      <c r="O6" s="55"/>
      <c r="P6" s="55"/>
      <c r="Q6" s="55"/>
      <c r="R6" s="55"/>
      <c r="S6" s="55"/>
      <c r="T6" s="55"/>
    </row>
    <row r="7" spans="1:20">
      <c r="A7" s="81" t="s">
        <v>57</v>
      </c>
      <c r="B7" s="62">
        <v>0.21</v>
      </c>
      <c r="C7" s="55"/>
      <c r="D7" s="55"/>
      <c r="E7" s="55"/>
      <c r="F7" s="62"/>
      <c r="G7" s="55"/>
      <c r="H7" s="55"/>
      <c r="I7" s="55"/>
      <c r="J7" s="55"/>
      <c r="K7" s="55"/>
      <c r="L7" s="55"/>
      <c r="M7" s="55"/>
      <c r="N7" s="55"/>
      <c r="O7" s="55"/>
      <c r="P7" s="55"/>
      <c r="Q7" s="55"/>
      <c r="R7" s="55"/>
      <c r="S7" s="55"/>
      <c r="T7" s="55"/>
    </row>
    <row r="8" spans="1:20">
      <c r="A8" s="60"/>
      <c r="B8" s="54"/>
      <c r="C8" s="55"/>
      <c r="D8" s="55"/>
      <c r="E8" s="55"/>
      <c r="F8" s="55"/>
      <c r="G8" s="55"/>
      <c r="H8" s="55"/>
      <c r="I8" s="55"/>
      <c r="J8" s="55"/>
      <c r="K8" s="55"/>
      <c r="L8" s="55"/>
      <c r="M8" s="55"/>
      <c r="N8" s="55"/>
      <c r="O8" s="55"/>
      <c r="P8" s="55"/>
      <c r="Q8" s="55"/>
      <c r="R8" s="55"/>
      <c r="S8" s="55"/>
      <c r="T8" s="55"/>
    </row>
    <row r="9" spans="1:20" ht="12.75" customHeight="1">
      <c r="A9" s="244" t="s">
        <v>58</v>
      </c>
      <c r="B9" s="246" t="s">
        <v>38</v>
      </c>
      <c r="C9" s="236" t="s">
        <v>59</v>
      </c>
      <c r="D9" s="55"/>
      <c r="E9" s="242" t="s">
        <v>37</v>
      </c>
      <c r="F9" s="242"/>
      <c r="G9" s="242"/>
      <c r="H9" s="242"/>
      <c r="I9" s="137"/>
      <c r="J9" s="240" t="s">
        <v>60</v>
      </c>
      <c r="K9" s="137"/>
      <c r="L9" s="238" t="s">
        <v>61</v>
      </c>
      <c r="M9" s="55"/>
      <c r="N9" s="236" t="s">
        <v>62</v>
      </c>
      <c r="O9" s="236" t="s">
        <v>63</v>
      </c>
      <c r="P9" s="55"/>
      <c r="Q9" s="236" t="s">
        <v>64</v>
      </c>
      <c r="R9" s="236" t="s">
        <v>36</v>
      </c>
      <c r="S9" s="55"/>
      <c r="T9" s="236" t="s">
        <v>65</v>
      </c>
    </row>
    <row r="10" spans="1:20" ht="38.25">
      <c r="A10" s="244"/>
      <c r="B10" s="246"/>
      <c r="C10" s="236"/>
      <c r="D10" s="55"/>
      <c r="E10" s="138" t="s">
        <v>66</v>
      </c>
      <c r="F10" s="138" t="s">
        <v>67</v>
      </c>
      <c r="G10" s="138" t="s">
        <v>68</v>
      </c>
      <c r="H10" s="242" t="s">
        <v>21</v>
      </c>
      <c r="I10" s="137"/>
      <c r="J10" s="240"/>
      <c r="K10" s="137"/>
      <c r="L10" s="239"/>
      <c r="M10" s="55"/>
      <c r="N10" s="236"/>
      <c r="O10" s="236"/>
      <c r="P10" s="55"/>
      <c r="Q10" s="236"/>
      <c r="R10" s="236"/>
      <c r="S10" s="55"/>
      <c r="T10" s="236"/>
    </row>
    <row r="11" spans="1:20" ht="13.5" thickBot="1">
      <c r="A11" s="245"/>
      <c r="B11" s="247"/>
      <c r="C11" s="237"/>
      <c r="D11" s="55"/>
      <c r="E11" s="139">
        <v>1823376</v>
      </c>
      <c r="F11" s="139">
        <v>1823380</v>
      </c>
      <c r="G11" s="139">
        <v>1823518</v>
      </c>
      <c r="H11" s="243"/>
      <c r="I11" s="137"/>
      <c r="J11" s="241"/>
      <c r="K11" s="140"/>
      <c r="L11" s="141">
        <v>1823517</v>
      </c>
      <c r="M11" s="63"/>
      <c r="N11" s="237"/>
      <c r="O11" s="237"/>
      <c r="P11" s="63"/>
      <c r="Q11" s="237"/>
      <c r="R11" s="237"/>
      <c r="S11" s="63"/>
      <c r="T11" s="237"/>
    </row>
    <row r="12" spans="1:20">
      <c r="A12" s="64">
        <v>1</v>
      </c>
      <c r="B12" s="65" t="s">
        <v>69</v>
      </c>
      <c r="C12" s="66"/>
      <c r="D12" s="55"/>
      <c r="E12" s="67"/>
      <c r="F12" s="67"/>
      <c r="G12" s="67"/>
      <c r="H12" s="68"/>
      <c r="I12" s="55"/>
      <c r="J12" s="68"/>
      <c r="K12" s="55"/>
      <c r="L12" s="68"/>
      <c r="M12" s="55"/>
      <c r="N12" s="68"/>
      <c r="O12" s="69">
        <v>0</v>
      </c>
      <c r="P12" s="55"/>
      <c r="Q12" s="68"/>
      <c r="R12" s="70">
        <v>0</v>
      </c>
      <c r="S12" s="55"/>
      <c r="T12" s="70">
        <f t="shared" ref="T12:T32" si="0">O12+R12</f>
        <v>0</v>
      </c>
    </row>
    <row r="13" spans="1:20">
      <c r="A13" s="71">
        <f>A12+1</f>
        <v>2</v>
      </c>
      <c r="B13" s="72">
        <v>45778</v>
      </c>
      <c r="C13" s="73">
        <f>T12</f>
        <v>0</v>
      </c>
      <c r="D13" s="74"/>
      <c r="E13" s="77">
        <v>0</v>
      </c>
      <c r="F13" s="78">
        <v>28894.26</v>
      </c>
      <c r="G13" s="78">
        <v>285.64999999999998</v>
      </c>
      <c r="H13" s="79">
        <f>SUM(E13:G13)</f>
        <v>29179.91</v>
      </c>
      <c r="I13" s="80"/>
      <c r="J13" s="79">
        <f>ROUND((T12*$B$3),2)</f>
        <v>0</v>
      </c>
      <c r="K13" s="80"/>
      <c r="L13" s="78">
        <v>21</v>
      </c>
      <c r="M13" s="80"/>
      <c r="N13" s="79">
        <f>H13+J13+L13</f>
        <v>29200.91</v>
      </c>
      <c r="O13" s="79">
        <f t="shared" ref="O13:O32" si="1">O12+N13</f>
        <v>29200.91</v>
      </c>
      <c r="P13" s="80"/>
      <c r="Q13" s="79">
        <f>-N13*$B$7</f>
        <v>-6132.1911</v>
      </c>
      <c r="R13" s="79">
        <f t="shared" ref="R13:R32" si="2">R12+Q13</f>
        <v>-6132.1911</v>
      </c>
      <c r="S13" s="80"/>
      <c r="T13" s="79">
        <f t="shared" si="0"/>
        <v>23068.7189</v>
      </c>
    </row>
    <row r="14" spans="1:20">
      <c r="A14" s="71">
        <f>A13+1</f>
        <v>3</v>
      </c>
      <c r="B14" s="72">
        <v>45809</v>
      </c>
      <c r="C14" s="73">
        <f t="shared" ref="C14:C32" si="3">T13</f>
        <v>23068.7189</v>
      </c>
      <c r="D14" s="74"/>
      <c r="E14" s="77">
        <v>0</v>
      </c>
      <c r="F14" s="78">
        <v>37091.129999999997</v>
      </c>
      <c r="G14" s="78">
        <v>540.36</v>
      </c>
      <c r="H14" s="79">
        <f>SUM(E14:G14)</f>
        <v>37631.49</v>
      </c>
      <c r="I14" s="80"/>
      <c r="J14" s="79">
        <f>ROUND((T13*$B$3),2)</f>
        <v>156.68</v>
      </c>
      <c r="K14" s="80"/>
      <c r="L14" s="78">
        <v>17</v>
      </c>
      <c r="M14" s="80"/>
      <c r="N14" s="79">
        <f>H14+J14+L14</f>
        <v>37805.17</v>
      </c>
      <c r="O14" s="79">
        <f t="shared" si="1"/>
        <v>67006.080000000002</v>
      </c>
      <c r="P14" s="80"/>
      <c r="Q14" s="79">
        <f t="shared" ref="Q14:Q32" si="4">-N14*$B$7</f>
        <v>-7939.0856999999996</v>
      </c>
      <c r="R14" s="79">
        <f t="shared" si="2"/>
        <v>-14071.2768</v>
      </c>
      <c r="S14" s="80"/>
      <c r="T14" s="136">
        <f t="shared" si="0"/>
        <v>52934.803200000002</v>
      </c>
    </row>
    <row r="15" spans="1:20">
      <c r="A15" s="71">
        <f t="shared" ref="A15:A32" si="5">A14+1</f>
        <v>4</v>
      </c>
      <c r="B15" s="72">
        <v>45839</v>
      </c>
      <c r="C15" s="73">
        <f t="shared" si="3"/>
        <v>52934.803200000002</v>
      </c>
      <c r="D15" s="74"/>
      <c r="E15" s="77"/>
      <c r="F15" s="78"/>
      <c r="G15" s="78"/>
      <c r="H15" s="79">
        <f t="shared" ref="H15:H32" si="6">SUM(E15:G15)</f>
        <v>0</v>
      </c>
      <c r="I15" s="80"/>
      <c r="J15" s="79">
        <f t="shared" ref="J15:J32" si="7">ROUND((T14*$B$3),2)</f>
        <v>359.52</v>
      </c>
      <c r="K15" s="80"/>
      <c r="L15" s="78"/>
      <c r="M15" s="80"/>
      <c r="N15" s="79">
        <f t="shared" ref="N15:N32" si="8">H15+J15+L15</f>
        <v>359.52</v>
      </c>
      <c r="O15" s="79">
        <f t="shared" si="1"/>
        <v>67365.600000000006</v>
      </c>
      <c r="P15" s="80"/>
      <c r="Q15" s="79">
        <f t="shared" si="4"/>
        <v>-75.499199999999988</v>
      </c>
      <c r="R15" s="79">
        <f t="shared" si="2"/>
        <v>-14146.776</v>
      </c>
      <c r="S15" s="80"/>
      <c r="T15" s="79">
        <f t="shared" si="0"/>
        <v>53218.824000000008</v>
      </c>
    </row>
    <row r="16" spans="1:20">
      <c r="A16" s="71">
        <f t="shared" si="5"/>
        <v>5</v>
      </c>
      <c r="B16" s="72">
        <v>45870</v>
      </c>
      <c r="C16" s="73">
        <f t="shared" si="3"/>
        <v>53218.824000000008</v>
      </c>
      <c r="D16" s="74"/>
      <c r="E16" s="77"/>
      <c r="F16" s="78"/>
      <c r="G16" s="78"/>
      <c r="H16" s="79">
        <f t="shared" si="6"/>
        <v>0</v>
      </c>
      <c r="I16" s="80"/>
      <c r="J16" s="79">
        <f t="shared" si="7"/>
        <v>361.44</v>
      </c>
      <c r="K16" s="80"/>
      <c r="L16" s="78"/>
      <c r="M16" s="80"/>
      <c r="N16" s="79">
        <f t="shared" si="8"/>
        <v>361.44</v>
      </c>
      <c r="O16" s="79">
        <f t="shared" si="1"/>
        <v>67727.040000000008</v>
      </c>
      <c r="P16" s="80"/>
      <c r="Q16" s="79">
        <f t="shared" si="4"/>
        <v>-75.9024</v>
      </c>
      <c r="R16" s="79">
        <f t="shared" si="2"/>
        <v>-14222.678400000001</v>
      </c>
      <c r="S16" s="80"/>
      <c r="T16" s="79">
        <f t="shared" si="0"/>
        <v>53504.361600000004</v>
      </c>
    </row>
    <row r="17" spans="1:20">
      <c r="A17" s="71">
        <f t="shared" si="5"/>
        <v>6</v>
      </c>
      <c r="B17" s="72">
        <v>45901</v>
      </c>
      <c r="C17" s="73">
        <f t="shared" si="3"/>
        <v>53504.361600000004</v>
      </c>
      <c r="D17" s="74"/>
      <c r="E17" s="77"/>
      <c r="F17" s="78"/>
      <c r="G17" s="78"/>
      <c r="H17" s="79">
        <f t="shared" si="6"/>
        <v>0</v>
      </c>
      <c r="I17" s="80"/>
      <c r="J17" s="79">
        <f t="shared" si="7"/>
        <v>363.38</v>
      </c>
      <c r="K17" s="80"/>
      <c r="L17" s="78"/>
      <c r="M17" s="80"/>
      <c r="N17" s="79">
        <f t="shared" si="8"/>
        <v>363.38</v>
      </c>
      <c r="O17" s="79">
        <f t="shared" si="1"/>
        <v>68090.420000000013</v>
      </c>
      <c r="P17" s="80"/>
      <c r="Q17" s="79">
        <f t="shared" si="4"/>
        <v>-76.309799999999996</v>
      </c>
      <c r="R17" s="79">
        <f t="shared" si="2"/>
        <v>-14298.9882</v>
      </c>
      <c r="S17" s="80"/>
      <c r="T17" s="79">
        <f t="shared" si="0"/>
        <v>53791.431800000013</v>
      </c>
    </row>
    <row r="18" spans="1:20">
      <c r="A18" s="71">
        <f t="shared" si="5"/>
        <v>7</v>
      </c>
      <c r="B18" s="72">
        <v>45931</v>
      </c>
      <c r="C18" s="73">
        <f t="shared" si="3"/>
        <v>53791.431800000013</v>
      </c>
      <c r="D18" s="74"/>
      <c r="E18" s="77"/>
      <c r="F18" s="78"/>
      <c r="G18" s="78"/>
      <c r="H18" s="79">
        <f t="shared" si="6"/>
        <v>0</v>
      </c>
      <c r="I18" s="80"/>
      <c r="J18" s="79">
        <f t="shared" si="7"/>
        <v>365.33</v>
      </c>
      <c r="K18" s="80"/>
      <c r="L18" s="78"/>
      <c r="M18" s="80"/>
      <c r="N18" s="79">
        <f t="shared" si="8"/>
        <v>365.33</v>
      </c>
      <c r="O18" s="79">
        <f t="shared" si="1"/>
        <v>68455.750000000015</v>
      </c>
      <c r="P18" s="80"/>
      <c r="Q18" s="79">
        <f t="shared" si="4"/>
        <v>-76.71929999999999</v>
      </c>
      <c r="R18" s="79">
        <f t="shared" si="2"/>
        <v>-14375.7075</v>
      </c>
      <c r="S18" s="80"/>
      <c r="T18" s="79">
        <f t="shared" si="0"/>
        <v>54080.04250000001</v>
      </c>
    </row>
    <row r="19" spans="1:20">
      <c r="A19" s="71">
        <f t="shared" si="5"/>
        <v>8</v>
      </c>
      <c r="B19" s="72">
        <v>45962</v>
      </c>
      <c r="C19" s="73">
        <f t="shared" si="3"/>
        <v>54080.04250000001</v>
      </c>
      <c r="D19" s="74"/>
      <c r="E19" s="77"/>
      <c r="F19" s="78"/>
      <c r="G19" s="78"/>
      <c r="H19" s="79">
        <f t="shared" si="6"/>
        <v>0</v>
      </c>
      <c r="I19" s="80"/>
      <c r="J19" s="79">
        <f t="shared" si="7"/>
        <v>367.29</v>
      </c>
      <c r="K19" s="80"/>
      <c r="L19" s="78"/>
      <c r="M19" s="80"/>
      <c r="N19" s="79">
        <f t="shared" si="8"/>
        <v>367.29</v>
      </c>
      <c r="O19" s="79">
        <f t="shared" si="1"/>
        <v>68823.040000000008</v>
      </c>
      <c r="P19" s="80"/>
      <c r="Q19" s="79">
        <f t="shared" si="4"/>
        <v>-77.130899999999997</v>
      </c>
      <c r="R19" s="79">
        <f t="shared" si="2"/>
        <v>-14452.838400000001</v>
      </c>
      <c r="S19" s="80"/>
      <c r="T19" s="79">
        <f t="shared" si="0"/>
        <v>54370.201600000008</v>
      </c>
    </row>
    <row r="20" spans="1:20">
      <c r="A20" s="71">
        <f t="shared" si="5"/>
        <v>9</v>
      </c>
      <c r="B20" s="72">
        <v>45992</v>
      </c>
      <c r="C20" s="73">
        <f t="shared" si="3"/>
        <v>54370.201600000008</v>
      </c>
      <c r="D20" s="74"/>
      <c r="E20" s="77"/>
      <c r="F20" s="78"/>
      <c r="G20" s="78"/>
      <c r="H20" s="79">
        <f t="shared" si="6"/>
        <v>0</v>
      </c>
      <c r="I20" s="80"/>
      <c r="J20" s="79">
        <f t="shared" si="7"/>
        <v>369.26</v>
      </c>
      <c r="K20" s="80"/>
      <c r="L20" s="78"/>
      <c r="M20" s="80"/>
      <c r="N20" s="79">
        <f t="shared" si="8"/>
        <v>369.26</v>
      </c>
      <c r="O20" s="79">
        <f t="shared" si="1"/>
        <v>69192.3</v>
      </c>
      <c r="P20" s="80"/>
      <c r="Q20" s="79">
        <f t="shared" si="4"/>
        <v>-77.544599999999988</v>
      </c>
      <c r="R20" s="79">
        <f t="shared" si="2"/>
        <v>-14530.383</v>
      </c>
      <c r="S20" s="80"/>
      <c r="T20" s="79">
        <f t="shared" si="0"/>
        <v>54661.917000000001</v>
      </c>
    </row>
    <row r="21" spans="1:20">
      <c r="A21" s="71">
        <f t="shared" si="5"/>
        <v>10</v>
      </c>
      <c r="B21" s="72">
        <v>46023</v>
      </c>
      <c r="C21" s="73">
        <f t="shared" si="3"/>
        <v>54661.917000000001</v>
      </c>
      <c r="D21" s="74"/>
      <c r="E21" s="77"/>
      <c r="F21" s="78"/>
      <c r="G21" s="78"/>
      <c r="H21" s="79">
        <f t="shared" si="6"/>
        <v>0</v>
      </c>
      <c r="I21" s="80"/>
      <c r="J21" s="79">
        <f t="shared" si="7"/>
        <v>371.25</v>
      </c>
      <c r="K21" s="80"/>
      <c r="L21" s="78"/>
      <c r="M21" s="80"/>
      <c r="N21" s="79">
        <f t="shared" si="8"/>
        <v>371.25</v>
      </c>
      <c r="O21" s="79">
        <f t="shared" si="1"/>
        <v>69563.55</v>
      </c>
      <c r="P21" s="80"/>
      <c r="Q21" s="79">
        <f t="shared" si="4"/>
        <v>-77.962499999999991</v>
      </c>
      <c r="R21" s="79">
        <f t="shared" si="2"/>
        <v>-14608.345499999999</v>
      </c>
      <c r="S21" s="80"/>
      <c r="T21" s="79">
        <f t="shared" si="0"/>
        <v>54955.204500000007</v>
      </c>
    </row>
    <row r="22" spans="1:20">
      <c r="A22" s="71">
        <f t="shared" si="5"/>
        <v>11</v>
      </c>
      <c r="B22" s="72">
        <v>46054</v>
      </c>
      <c r="C22" s="73">
        <f t="shared" si="3"/>
        <v>54955.204500000007</v>
      </c>
      <c r="D22" s="74"/>
      <c r="E22" s="77"/>
      <c r="F22" s="78"/>
      <c r="G22" s="78"/>
      <c r="H22" s="79">
        <f t="shared" si="6"/>
        <v>0</v>
      </c>
      <c r="I22" s="80"/>
      <c r="J22" s="79">
        <f t="shared" si="7"/>
        <v>373.24</v>
      </c>
      <c r="K22" s="80"/>
      <c r="L22" s="78"/>
      <c r="M22" s="80"/>
      <c r="N22" s="79">
        <f t="shared" si="8"/>
        <v>373.24</v>
      </c>
      <c r="O22" s="79">
        <f t="shared" si="1"/>
        <v>69936.790000000008</v>
      </c>
      <c r="P22" s="80"/>
      <c r="Q22" s="79">
        <f t="shared" si="4"/>
        <v>-78.380399999999995</v>
      </c>
      <c r="R22" s="79">
        <f t="shared" si="2"/>
        <v>-14686.725899999999</v>
      </c>
      <c r="S22" s="80"/>
      <c r="T22" s="79">
        <f t="shared" si="0"/>
        <v>55250.064100000011</v>
      </c>
    </row>
    <row r="23" spans="1:20">
      <c r="A23" s="71">
        <f t="shared" si="5"/>
        <v>12</v>
      </c>
      <c r="B23" s="72">
        <v>46082</v>
      </c>
      <c r="C23" s="73">
        <f t="shared" si="3"/>
        <v>55250.064100000011</v>
      </c>
      <c r="D23" s="74"/>
      <c r="E23" s="77"/>
      <c r="F23" s="78"/>
      <c r="G23" s="78"/>
      <c r="H23" s="79">
        <f t="shared" si="6"/>
        <v>0</v>
      </c>
      <c r="I23" s="80"/>
      <c r="J23" s="79">
        <f t="shared" si="7"/>
        <v>375.24</v>
      </c>
      <c r="K23" s="80"/>
      <c r="L23" s="78"/>
      <c r="M23" s="80"/>
      <c r="N23" s="79">
        <f t="shared" si="8"/>
        <v>375.24</v>
      </c>
      <c r="O23" s="79">
        <f t="shared" si="1"/>
        <v>70312.030000000013</v>
      </c>
      <c r="P23" s="80"/>
      <c r="Q23" s="79">
        <f t="shared" si="4"/>
        <v>-78.800399999999996</v>
      </c>
      <c r="R23" s="79">
        <f t="shared" si="2"/>
        <v>-14765.5263</v>
      </c>
      <c r="S23" s="80"/>
      <c r="T23" s="79">
        <f t="shared" si="0"/>
        <v>55546.503700000016</v>
      </c>
    </row>
    <row r="24" spans="1:20">
      <c r="A24" s="71">
        <f t="shared" si="5"/>
        <v>13</v>
      </c>
      <c r="B24" s="72">
        <v>46113</v>
      </c>
      <c r="C24" s="73">
        <f t="shared" si="3"/>
        <v>55546.503700000016</v>
      </c>
      <c r="D24" s="74"/>
      <c r="E24" s="77"/>
      <c r="F24" s="78"/>
      <c r="G24" s="78"/>
      <c r="H24" s="79">
        <f t="shared" si="6"/>
        <v>0</v>
      </c>
      <c r="I24" s="80"/>
      <c r="J24" s="79">
        <f t="shared" si="7"/>
        <v>377.25</v>
      </c>
      <c r="K24" s="80"/>
      <c r="L24" s="78"/>
      <c r="M24" s="80"/>
      <c r="N24" s="79">
        <f t="shared" si="8"/>
        <v>377.25</v>
      </c>
      <c r="O24" s="79">
        <f t="shared" si="1"/>
        <v>70689.280000000013</v>
      </c>
      <c r="P24" s="80"/>
      <c r="Q24" s="79">
        <f t="shared" si="4"/>
        <v>-79.222499999999997</v>
      </c>
      <c r="R24" s="79">
        <f t="shared" si="2"/>
        <v>-14844.748799999999</v>
      </c>
      <c r="S24" s="80"/>
      <c r="T24" s="79">
        <f t="shared" si="0"/>
        <v>55844.531200000012</v>
      </c>
    </row>
    <row r="25" spans="1:20">
      <c r="A25" s="71">
        <f t="shared" si="5"/>
        <v>14</v>
      </c>
      <c r="B25" s="72">
        <v>46143</v>
      </c>
      <c r="C25" s="73">
        <f t="shared" si="3"/>
        <v>55844.531200000012</v>
      </c>
      <c r="D25" s="74"/>
      <c r="E25" s="77"/>
      <c r="F25" s="78"/>
      <c r="G25" s="78"/>
      <c r="H25" s="79">
        <f t="shared" si="6"/>
        <v>0</v>
      </c>
      <c r="I25" s="80"/>
      <c r="J25" s="79">
        <f t="shared" si="7"/>
        <v>379.28</v>
      </c>
      <c r="K25" s="80"/>
      <c r="L25" s="78"/>
      <c r="M25" s="80"/>
      <c r="N25" s="79">
        <f t="shared" si="8"/>
        <v>379.28</v>
      </c>
      <c r="O25" s="79">
        <f t="shared" si="1"/>
        <v>71068.560000000012</v>
      </c>
      <c r="P25" s="80"/>
      <c r="Q25" s="79">
        <f t="shared" si="4"/>
        <v>-79.648799999999994</v>
      </c>
      <c r="R25" s="79">
        <f t="shared" si="2"/>
        <v>-14924.3976</v>
      </c>
      <c r="S25" s="80"/>
      <c r="T25" s="79">
        <f t="shared" si="0"/>
        <v>56144.162400000016</v>
      </c>
    </row>
    <row r="26" spans="1:20">
      <c r="A26" s="71">
        <f t="shared" si="5"/>
        <v>15</v>
      </c>
      <c r="B26" s="72">
        <v>46174</v>
      </c>
      <c r="C26" s="73">
        <f t="shared" si="3"/>
        <v>56144.162400000016</v>
      </c>
      <c r="D26" s="74"/>
      <c r="E26" s="77"/>
      <c r="F26" s="78"/>
      <c r="G26" s="78"/>
      <c r="H26" s="79">
        <f t="shared" si="6"/>
        <v>0</v>
      </c>
      <c r="I26" s="80"/>
      <c r="J26" s="79">
        <f t="shared" si="7"/>
        <v>381.31</v>
      </c>
      <c r="K26" s="80"/>
      <c r="L26" s="78"/>
      <c r="M26" s="80"/>
      <c r="N26" s="79">
        <f t="shared" si="8"/>
        <v>381.31</v>
      </c>
      <c r="O26" s="79">
        <f t="shared" si="1"/>
        <v>71449.87000000001</v>
      </c>
      <c r="P26" s="80"/>
      <c r="Q26" s="79">
        <f t="shared" si="4"/>
        <v>-80.075099999999992</v>
      </c>
      <c r="R26" s="79">
        <f t="shared" si="2"/>
        <v>-15004.4727</v>
      </c>
      <c r="S26" s="80"/>
      <c r="T26" s="79">
        <f t="shared" si="0"/>
        <v>56445.397300000011</v>
      </c>
    </row>
    <row r="27" spans="1:20">
      <c r="A27" s="71">
        <f t="shared" si="5"/>
        <v>16</v>
      </c>
      <c r="B27" s="72">
        <v>46204</v>
      </c>
      <c r="C27" s="73">
        <f t="shared" si="3"/>
        <v>56445.397300000011</v>
      </c>
      <c r="D27" s="74"/>
      <c r="E27" s="77"/>
      <c r="F27" s="78"/>
      <c r="G27" s="78"/>
      <c r="H27" s="79">
        <f t="shared" si="6"/>
        <v>0</v>
      </c>
      <c r="I27" s="80"/>
      <c r="J27" s="79">
        <f t="shared" si="7"/>
        <v>383.36</v>
      </c>
      <c r="K27" s="80"/>
      <c r="L27" s="78"/>
      <c r="M27" s="80"/>
      <c r="N27" s="79">
        <f t="shared" si="8"/>
        <v>383.36</v>
      </c>
      <c r="O27" s="79">
        <f t="shared" si="1"/>
        <v>71833.23000000001</v>
      </c>
      <c r="P27" s="80"/>
      <c r="Q27" s="79">
        <f t="shared" si="4"/>
        <v>-80.505600000000001</v>
      </c>
      <c r="R27" s="79">
        <f t="shared" si="2"/>
        <v>-15084.978300000001</v>
      </c>
      <c r="S27" s="80"/>
      <c r="T27" s="79">
        <f t="shared" si="0"/>
        <v>56748.251700000008</v>
      </c>
    </row>
    <row r="28" spans="1:20">
      <c r="A28" s="71">
        <f t="shared" si="5"/>
        <v>17</v>
      </c>
      <c r="B28" s="72">
        <v>46235</v>
      </c>
      <c r="C28" s="73">
        <f t="shared" si="3"/>
        <v>56748.251700000008</v>
      </c>
      <c r="D28" s="74"/>
      <c r="E28" s="77"/>
      <c r="F28" s="78"/>
      <c r="G28" s="78"/>
      <c r="H28" s="79">
        <f t="shared" si="6"/>
        <v>0</v>
      </c>
      <c r="I28" s="80"/>
      <c r="J28" s="79">
        <f t="shared" si="7"/>
        <v>385.42</v>
      </c>
      <c r="K28" s="80"/>
      <c r="L28" s="78"/>
      <c r="M28" s="80"/>
      <c r="N28" s="79">
        <f t="shared" si="8"/>
        <v>385.42</v>
      </c>
      <c r="O28" s="79">
        <f t="shared" si="1"/>
        <v>72218.650000000009</v>
      </c>
      <c r="P28" s="80"/>
      <c r="Q28" s="79">
        <f t="shared" si="4"/>
        <v>-80.938199999999995</v>
      </c>
      <c r="R28" s="79">
        <f t="shared" si="2"/>
        <v>-15165.916500000001</v>
      </c>
      <c r="S28" s="80"/>
      <c r="T28" s="79">
        <f t="shared" si="0"/>
        <v>57052.733500000009</v>
      </c>
    </row>
    <row r="29" spans="1:20">
      <c r="A29" s="71">
        <f t="shared" si="5"/>
        <v>18</v>
      </c>
      <c r="B29" s="72">
        <v>46266</v>
      </c>
      <c r="C29" s="73">
        <f t="shared" si="3"/>
        <v>57052.733500000009</v>
      </c>
      <c r="D29" s="74"/>
      <c r="E29" s="77"/>
      <c r="F29" s="78"/>
      <c r="G29" s="78"/>
      <c r="H29" s="79">
        <f t="shared" si="6"/>
        <v>0</v>
      </c>
      <c r="I29" s="80"/>
      <c r="J29" s="79">
        <f t="shared" si="7"/>
        <v>387.48</v>
      </c>
      <c r="K29" s="80"/>
      <c r="L29" s="78"/>
      <c r="M29" s="80"/>
      <c r="N29" s="79">
        <f t="shared" si="8"/>
        <v>387.48</v>
      </c>
      <c r="O29" s="79">
        <f t="shared" si="1"/>
        <v>72606.13</v>
      </c>
      <c r="P29" s="80"/>
      <c r="Q29" s="79">
        <f t="shared" si="4"/>
        <v>-81.370800000000003</v>
      </c>
      <c r="R29" s="79">
        <f t="shared" si="2"/>
        <v>-15247.287300000002</v>
      </c>
      <c r="S29" s="80"/>
      <c r="T29" s="79">
        <f t="shared" si="0"/>
        <v>57358.842700000001</v>
      </c>
    </row>
    <row r="30" spans="1:20">
      <c r="A30" s="71">
        <f t="shared" si="5"/>
        <v>19</v>
      </c>
      <c r="B30" s="72">
        <v>46296</v>
      </c>
      <c r="C30" s="73">
        <f t="shared" si="3"/>
        <v>57358.842700000001</v>
      </c>
      <c r="D30" s="74"/>
      <c r="E30" s="77"/>
      <c r="F30" s="78"/>
      <c r="G30" s="78"/>
      <c r="H30" s="79">
        <f t="shared" si="6"/>
        <v>0</v>
      </c>
      <c r="I30" s="80"/>
      <c r="J30" s="79">
        <f t="shared" si="7"/>
        <v>389.56</v>
      </c>
      <c r="K30" s="80"/>
      <c r="L30" s="78"/>
      <c r="M30" s="80"/>
      <c r="N30" s="79">
        <f t="shared" si="8"/>
        <v>389.56</v>
      </c>
      <c r="O30" s="79">
        <f t="shared" si="1"/>
        <v>72995.69</v>
      </c>
      <c r="P30" s="80"/>
      <c r="Q30" s="79">
        <f t="shared" si="4"/>
        <v>-81.807599999999994</v>
      </c>
      <c r="R30" s="79">
        <f t="shared" si="2"/>
        <v>-15329.094900000002</v>
      </c>
      <c r="S30" s="80"/>
      <c r="T30" s="79">
        <f t="shared" si="0"/>
        <v>57666.595099999999</v>
      </c>
    </row>
    <row r="31" spans="1:20">
      <c r="A31" s="71">
        <f t="shared" si="5"/>
        <v>20</v>
      </c>
      <c r="B31" s="72">
        <v>46327</v>
      </c>
      <c r="C31" s="73">
        <f t="shared" si="3"/>
        <v>57666.595099999999</v>
      </c>
      <c r="D31" s="74"/>
      <c r="E31" s="77"/>
      <c r="F31" s="78"/>
      <c r="G31" s="78"/>
      <c r="H31" s="79">
        <f t="shared" si="6"/>
        <v>0</v>
      </c>
      <c r="I31" s="80"/>
      <c r="J31" s="79">
        <f t="shared" si="7"/>
        <v>391.65</v>
      </c>
      <c r="K31" s="80"/>
      <c r="L31" s="78"/>
      <c r="M31" s="80"/>
      <c r="N31" s="79">
        <f t="shared" si="8"/>
        <v>391.65</v>
      </c>
      <c r="O31" s="79">
        <f t="shared" si="1"/>
        <v>73387.34</v>
      </c>
      <c r="P31" s="80"/>
      <c r="Q31" s="79">
        <f t="shared" si="4"/>
        <v>-82.246499999999997</v>
      </c>
      <c r="R31" s="79">
        <f t="shared" si="2"/>
        <v>-15411.341400000001</v>
      </c>
      <c r="S31" s="80"/>
      <c r="T31" s="79">
        <f t="shared" si="0"/>
        <v>57975.998599999992</v>
      </c>
    </row>
    <row r="32" spans="1:20">
      <c r="A32" s="71">
        <f t="shared" si="5"/>
        <v>21</v>
      </c>
      <c r="B32" s="72">
        <v>46357</v>
      </c>
      <c r="C32" s="73">
        <f t="shared" si="3"/>
        <v>57975.998599999992</v>
      </c>
      <c r="D32" s="74"/>
      <c r="E32" s="77"/>
      <c r="F32" s="78"/>
      <c r="G32" s="78"/>
      <c r="H32" s="79">
        <f t="shared" si="6"/>
        <v>0</v>
      </c>
      <c r="I32" s="80"/>
      <c r="J32" s="79">
        <f t="shared" si="7"/>
        <v>393.75</v>
      </c>
      <c r="K32" s="80"/>
      <c r="L32" s="78"/>
      <c r="M32" s="80"/>
      <c r="N32" s="79">
        <f t="shared" si="8"/>
        <v>393.75</v>
      </c>
      <c r="O32" s="79">
        <f t="shared" si="1"/>
        <v>73781.09</v>
      </c>
      <c r="P32" s="80"/>
      <c r="Q32" s="79">
        <f t="shared" si="4"/>
        <v>-82.6875</v>
      </c>
      <c r="R32" s="79">
        <f t="shared" si="2"/>
        <v>-15494.028900000001</v>
      </c>
      <c r="S32" s="80"/>
      <c r="T32" s="79">
        <f t="shared" si="0"/>
        <v>58287.061099999992</v>
      </c>
    </row>
  </sheetData>
  <mergeCells count="12">
    <mergeCell ref="L9:L10"/>
    <mergeCell ref="J9:J11"/>
    <mergeCell ref="H10:H11"/>
    <mergeCell ref="A9:A11"/>
    <mergeCell ref="B9:B11"/>
    <mergeCell ref="C9:C11"/>
    <mergeCell ref="E9:H9"/>
    <mergeCell ref="N9:N11"/>
    <mergeCell ref="O9:O11"/>
    <mergeCell ref="Q9:Q11"/>
    <mergeCell ref="R9:R11"/>
    <mergeCell ref="T9:T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D94-3CE5-4C29-8912-828F54F8A135}">
  <sheetPr>
    <tabColor theme="1"/>
  </sheetPr>
  <dimension ref="A1"/>
  <sheetViews>
    <sheetView workbookViewId="0">
      <selection activeCell="J57" sqref="J57"/>
    </sheetView>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521AA-BBCB-4B87-A2EC-69D8B69BC4AB}">
  <dimension ref="A1:F15"/>
  <sheetViews>
    <sheetView workbookViewId="0"/>
  </sheetViews>
  <sheetFormatPr defaultColWidth="9.140625" defaultRowHeight="12.75"/>
  <cols>
    <col min="1" max="1" width="9.140625" style="16"/>
    <col min="2" max="2" width="67.28515625" style="16" customWidth="1"/>
    <col min="3" max="5" width="19.140625" style="16" customWidth="1"/>
    <col min="6" max="16384" width="9.140625" style="16"/>
  </cols>
  <sheetData>
    <row r="1" spans="1:6">
      <c r="A1" s="29" t="s">
        <v>70</v>
      </c>
    </row>
    <row r="2" spans="1:6">
      <c r="A2" s="29" t="s">
        <v>73</v>
      </c>
    </row>
    <row r="3" spans="1:6">
      <c r="A3" s="29"/>
    </row>
    <row r="5" spans="1:6">
      <c r="C5" s="169" t="s">
        <v>71</v>
      </c>
      <c r="D5" s="169" t="s">
        <v>72</v>
      </c>
      <c r="E5" s="169" t="s">
        <v>21</v>
      </c>
    </row>
    <row r="6" spans="1:6" ht="38.25">
      <c r="B6" s="170" t="s">
        <v>246</v>
      </c>
      <c r="C6" s="171">
        <f>'Tariff Revenues'!O17</f>
        <v>283117287.7859447</v>
      </c>
      <c r="D6" s="171">
        <f>'Tariff Revenues'!O82</f>
        <v>362316253.30368847</v>
      </c>
      <c r="E6" s="171">
        <f>C6+D6</f>
        <v>645433541.08963323</v>
      </c>
      <c r="F6" s="172"/>
    </row>
    <row r="7" spans="1:6" ht="38.25">
      <c r="B7" s="170" t="s">
        <v>247</v>
      </c>
      <c r="C7" s="173"/>
      <c r="D7" s="174">
        <f>D6-Fuel!E18</f>
        <v>220527021.93042102</v>
      </c>
      <c r="E7" s="173"/>
    </row>
    <row r="8" spans="1:6">
      <c r="C8" s="131"/>
      <c r="D8" s="131"/>
      <c r="E8" s="131"/>
    </row>
    <row r="9" spans="1:6">
      <c r="D9" s="172"/>
    </row>
    <row r="13" spans="1:6">
      <c r="D13" s="132"/>
    </row>
    <row r="15" spans="1:6">
      <c r="C15" s="17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F0A55-25D7-4259-9B5C-743643EF08BD}">
  <dimension ref="A1:P90"/>
  <sheetViews>
    <sheetView zoomScale="80" zoomScaleNormal="80" workbookViewId="0"/>
  </sheetViews>
  <sheetFormatPr defaultColWidth="9.140625" defaultRowHeight="12.75"/>
  <cols>
    <col min="1" max="1" width="9.140625" style="22"/>
    <col min="2" max="2" width="13.28515625" style="22" bestFit="1" customWidth="1"/>
    <col min="3" max="11" width="19" style="22" customWidth="1"/>
    <col min="12" max="12" width="3" style="22" customWidth="1"/>
    <col min="13" max="13" width="19" style="22" customWidth="1"/>
    <col min="14" max="14" width="3.85546875" style="22" customWidth="1"/>
    <col min="15" max="15" width="21.7109375" style="82" customWidth="1"/>
    <col min="16" max="16" width="23" style="22" customWidth="1"/>
    <col min="17" max="16384" width="9.140625" style="22"/>
  </cols>
  <sheetData>
    <row r="1" spans="1:15" ht="15.75">
      <c r="A1" s="175" t="s">
        <v>166</v>
      </c>
    </row>
    <row r="2" spans="1:15">
      <c r="B2" s="176"/>
    </row>
    <row r="3" spans="1:15">
      <c r="F3" s="177" t="s">
        <v>172</v>
      </c>
      <c r="G3" s="177" t="s">
        <v>173</v>
      </c>
      <c r="H3" s="177" t="s">
        <v>171</v>
      </c>
      <c r="M3" s="91" t="s">
        <v>169</v>
      </c>
      <c r="N3" s="91"/>
    </row>
    <row r="4" spans="1:15" s="178" customFormat="1" ht="26.25" customHeight="1">
      <c r="A4" s="88" t="s">
        <v>76</v>
      </c>
      <c r="B4" s="88" t="s">
        <v>77</v>
      </c>
      <c r="C4" s="87" t="s">
        <v>78</v>
      </c>
      <c r="D4" s="87" t="s">
        <v>79</v>
      </c>
      <c r="E4" s="88" t="s">
        <v>80</v>
      </c>
      <c r="F4" s="88" t="s">
        <v>168</v>
      </c>
      <c r="G4" s="88" t="s">
        <v>81</v>
      </c>
      <c r="H4" s="88" t="s">
        <v>82</v>
      </c>
      <c r="I4" s="88" t="s">
        <v>170</v>
      </c>
      <c r="J4" s="88" t="s">
        <v>83</v>
      </c>
      <c r="K4" s="88" t="s">
        <v>84</v>
      </c>
      <c r="M4" s="88" t="s">
        <v>85</v>
      </c>
      <c r="N4" s="88"/>
      <c r="O4" s="89"/>
    </row>
    <row r="5" spans="1:15">
      <c r="A5" s="83" t="s">
        <v>86</v>
      </c>
      <c r="B5" s="83" t="s">
        <v>87</v>
      </c>
      <c r="C5" s="83" t="s">
        <v>88</v>
      </c>
      <c r="D5" s="83">
        <f>C5-1</f>
        <v>-4</v>
      </c>
      <c r="E5" s="83"/>
      <c r="F5" s="83"/>
      <c r="G5" s="83"/>
      <c r="H5" s="83"/>
      <c r="I5" s="83"/>
      <c r="J5" s="83"/>
      <c r="K5" s="83"/>
      <c r="L5" s="83"/>
      <c r="M5" s="83"/>
    </row>
    <row r="6" spans="1:15">
      <c r="A6" s="22">
        <v>11</v>
      </c>
      <c r="B6" s="22" t="s">
        <v>89</v>
      </c>
      <c r="C6" s="179">
        <v>319447.69</v>
      </c>
      <c r="D6" s="179">
        <v>315642.03000000003</v>
      </c>
      <c r="E6" s="179">
        <f>C6-D6</f>
        <v>3805.6599999999744</v>
      </c>
      <c r="F6" s="179">
        <v>0</v>
      </c>
      <c r="G6" s="82">
        <v>0</v>
      </c>
      <c r="H6" s="82">
        <v>12421.75</v>
      </c>
      <c r="I6" s="92">
        <f>((F6/$D6)*$E6)+F6</f>
        <v>0</v>
      </c>
      <c r="J6" s="92">
        <f>((G6/$D6)*$E6)+G6</f>
        <v>0</v>
      </c>
      <c r="K6" s="92">
        <f>((H6/$D6)*$E6)+H6</f>
        <v>12571.517624752001</v>
      </c>
      <c r="M6" s="92">
        <f>C6-SUM(I6:K6)</f>
        <v>306876.17237524799</v>
      </c>
      <c r="N6" s="92"/>
    </row>
    <row r="7" spans="1:15">
      <c r="A7" s="22">
        <v>12</v>
      </c>
      <c r="B7" s="22" t="s">
        <v>90</v>
      </c>
      <c r="C7" s="179">
        <v>26763.17</v>
      </c>
      <c r="D7" s="179">
        <v>26494.36</v>
      </c>
      <c r="E7" s="179">
        <f t="shared" ref="E7:E70" si="0">C7-D7</f>
        <v>268.80999999999767</v>
      </c>
      <c r="F7" s="179">
        <v>0</v>
      </c>
      <c r="G7" s="82">
        <v>0</v>
      </c>
      <c r="H7" s="82">
        <v>1065.1199999999999</v>
      </c>
      <c r="I7" s="92">
        <f t="shared" ref="I7:I70" si="1">((F7/$D7)*$E7)+F7</f>
        <v>0</v>
      </c>
      <c r="J7" s="92">
        <f t="shared" ref="J7:J70" si="2">((G7/$D7)*$E7)+G7</f>
        <v>0</v>
      </c>
      <c r="K7" s="92">
        <f t="shared" ref="K7:K70" si="3">((H7/$D7)*$E7)+H7</f>
        <v>1075.9266360991544</v>
      </c>
      <c r="M7" s="92">
        <f t="shared" ref="M7:M70" si="4">C7-SUM(I7:K7)</f>
        <v>25687.243363900845</v>
      </c>
      <c r="N7" s="92"/>
    </row>
    <row r="8" spans="1:15">
      <c r="A8" s="22">
        <v>13</v>
      </c>
      <c r="B8" s="22" t="s">
        <v>91</v>
      </c>
      <c r="C8" s="179">
        <v>2896.71</v>
      </c>
      <c r="D8" s="179">
        <v>2886.32</v>
      </c>
      <c r="E8" s="179">
        <f t="shared" si="0"/>
        <v>10.389999999999873</v>
      </c>
      <c r="F8" s="179">
        <v>0</v>
      </c>
      <c r="G8" s="82">
        <v>0</v>
      </c>
      <c r="H8" s="82">
        <v>112.46</v>
      </c>
      <c r="I8" s="92">
        <f t="shared" si="1"/>
        <v>0</v>
      </c>
      <c r="J8" s="92">
        <f t="shared" si="2"/>
        <v>0</v>
      </c>
      <c r="K8" s="92">
        <f t="shared" si="3"/>
        <v>112.86482669974222</v>
      </c>
      <c r="M8" s="92">
        <f t="shared" si="4"/>
        <v>2783.845173300258</v>
      </c>
      <c r="N8" s="92"/>
    </row>
    <row r="9" spans="1:15">
      <c r="A9" s="22">
        <v>14</v>
      </c>
      <c r="B9" s="22" t="s">
        <v>92</v>
      </c>
      <c r="C9" s="179">
        <v>32068.43</v>
      </c>
      <c r="D9" s="179">
        <v>31951.8</v>
      </c>
      <c r="E9" s="179">
        <f t="shared" si="0"/>
        <v>116.63000000000102</v>
      </c>
      <c r="F9" s="179">
        <v>0</v>
      </c>
      <c r="G9" s="82">
        <v>0</v>
      </c>
      <c r="H9" s="82">
        <v>1231.52</v>
      </c>
      <c r="I9" s="92">
        <f t="shared" si="1"/>
        <v>0</v>
      </c>
      <c r="J9" s="92">
        <f t="shared" si="2"/>
        <v>0</v>
      </c>
      <c r="K9" s="92">
        <f t="shared" si="3"/>
        <v>1236.0152765603191</v>
      </c>
      <c r="M9" s="92">
        <f t="shared" si="4"/>
        <v>30832.414723439681</v>
      </c>
      <c r="N9" s="92"/>
    </row>
    <row r="10" spans="1:15">
      <c r="A10" s="22">
        <v>15</v>
      </c>
      <c r="B10" s="22" t="s">
        <v>93</v>
      </c>
      <c r="C10" s="179">
        <v>140321524.53</v>
      </c>
      <c r="D10" s="179">
        <v>138407369.08000001</v>
      </c>
      <c r="E10" s="179">
        <f t="shared" si="0"/>
        <v>1914155.4499999881</v>
      </c>
      <c r="F10" s="179">
        <v>0</v>
      </c>
      <c r="G10" s="82">
        <v>405.35000000000008</v>
      </c>
      <c r="H10" s="82">
        <v>5433207.7800000003</v>
      </c>
      <c r="I10" s="92">
        <f t="shared" si="1"/>
        <v>0</v>
      </c>
      <c r="J10" s="92">
        <f t="shared" si="2"/>
        <v>410.95593642386939</v>
      </c>
      <c r="K10" s="92">
        <f t="shared" si="3"/>
        <v>5508348.3187747682</v>
      </c>
      <c r="M10" s="92">
        <f t="shared" si="4"/>
        <v>134812765.25528881</v>
      </c>
      <c r="N10" s="92"/>
    </row>
    <row r="11" spans="1:15">
      <c r="A11" s="22">
        <v>17</v>
      </c>
      <c r="B11" s="22" t="s">
        <v>94</v>
      </c>
      <c r="C11" s="179">
        <v>623174.11</v>
      </c>
      <c r="D11" s="179">
        <v>618801.63</v>
      </c>
      <c r="E11" s="179">
        <f t="shared" si="0"/>
        <v>4372.4799999999814</v>
      </c>
      <c r="F11" s="179">
        <v>0</v>
      </c>
      <c r="G11" s="82">
        <v>0</v>
      </c>
      <c r="H11" s="82">
        <v>24462.28</v>
      </c>
      <c r="I11" s="92">
        <f t="shared" si="1"/>
        <v>0</v>
      </c>
      <c r="J11" s="92">
        <f t="shared" si="2"/>
        <v>0</v>
      </c>
      <c r="K11" s="92">
        <f t="shared" si="3"/>
        <v>24635.131564813102</v>
      </c>
      <c r="M11" s="92">
        <f t="shared" si="4"/>
        <v>598538.9784351869</v>
      </c>
      <c r="N11" s="92"/>
    </row>
    <row r="12" spans="1:15">
      <c r="A12" s="22">
        <v>22</v>
      </c>
      <c r="B12" s="22" t="s">
        <v>95</v>
      </c>
      <c r="C12" s="179">
        <v>152939358</v>
      </c>
      <c r="D12" s="179">
        <v>151003606.21000001</v>
      </c>
      <c r="E12" s="179">
        <f t="shared" si="0"/>
        <v>1935751.7899999917</v>
      </c>
      <c r="F12" s="179">
        <v>0.65</v>
      </c>
      <c r="G12" s="82">
        <v>489.44000000000011</v>
      </c>
      <c r="H12" s="82">
        <v>5953950.96</v>
      </c>
      <c r="I12" s="92">
        <f t="shared" si="1"/>
        <v>0.65833250738230831</v>
      </c>
      <c r="J12" s="92">
        <f t="shared" si="2"/>
        <v>495.71424986645695</v>
      </c>
      <c r="K12" s="92">
        <f t="shared" si="3"/>
        <v>6030276.0989663098</v>
      </c>
      <c r="M12" s="92">
        <f t="shared" si="4"/>
        <v>146908585.52845132</v>
      </c>
      <c r="N12" s="92"/>
    </row>
    <row r="13" spans="1:15">
      <c r="A13" s="22">
        <v>28</v>
      </c>
      <c r="B13" s="22" t="s">
        <v>96</v>
      </c>
      <c r="C13" s="179">
        <v>20491.64</v>
      </c>
      <c r="D13" s="179">
        <v>19968.79</v>
      </c>
      <c r="E13" s="179">
        <f t="shared" si="0"/>
        <v>522.84999999999854</v>
      </c>
      <c r="F13" s="179">
        <v>0</v>
      </c>
      <c r="G13" s="82">
        <v>0</v>
      </c>
      <c r="H13" s="82">
        <v>805.98</v>
      </c>
      <c r="I13" s="92">
        <f t="shared" si="1"/>
        <v>0</v>
      </c>
      <c r="J13" s="92">
        <f t="shared" si="2"/>
        <v>0</v>
      </c>
      <c r="K13" s="92">
        <f t="shared" si="3"/>
        <v>827.08326379314917</v>
      </c>
      <c r="M13" s="92">
        <f t="shared" si="4"/>
        <v>19664.55673620685</v>
      </c>
      <c r="N13" s="92"/>
    </row>
    <row r="14" spans="1:15">
      <c r="A14" s="22">
        <v>30</v>
      </c>
      <c r="B14" s="22" t="s">
        <v>97</v>
      </c>
      <c r="C14" s="179">
        <v>197747.51</v>
      </c>
      <c r="D14" s="179">
        <v>194867.11</v>
      </c>
      <c r="E14" s="179">
        <f t="shared" si="0"/>
        <v>2880.4000000000233</v>
      </c>
      <c r="F14" s="179">
        <v>0</v>
      </c>
      <c r="G14" s="82">
        <v>0</v>
      </c>
      <c r="H14" s="82">
        <v>7635.65</v>
      </c>
      <c r="I14" s="92">
        <f t="shared" si="1"/>
        <v>0</v>
      </c>
      <c r="J14" s="92">
        <f t="shared" si="2"/>
        <v>0</v>
      </c>
      <c r="K14" s="92">
        <f t="shared" si="3"/>
        <v>7748.5152560198594</v>
      </c>
      <c r="M14" s="92">
        <f t="shared" si="4"/>
        <v>189998.99474398015</v>
      </c>
      <c r="N14" s="92"/>
    </row>
    <row r="15" spans="1:15">
      <c r="A15" s="22">
        <v>32</v>
      </c>
      <c r="B15" s="22" t="s">
        <v>98</v>
      </c>
      <c r="C15" s="179">
        <v>199505.07</v>
      </c>
      <c r="D15" s="179">
        <v>197027.15</v>
      </c>
      <c r="E15" s="179">
        <f t="shared" si="0"/>
        <v>2477.9200000000128</v>
      </c>
      <c r="F15" s="179">
        <v>0</v>
      </c>
      <c r="G15" s="82">
        <v>0</v>
      </c>
      <c r="H15" s="82">
        <v>7742.0900000000011</v>
      </c>
      <c r="I15" s="92">
        <f t="shared" si="1"/>
        <v>0</v>
      </c>
      <c r="J15" s="92">
        <f t="shared" si="2"/>
        <v>0</v>
      </c>
      <c r="K15" s="92">
        <f t="shared" si="3"/>
        <v>7839.4587111283918</v>
      </c>
      <c r="M15" s="92">
        <f t="shared" si="4"/>
        <v>191665.61128887162</v>
      </c>
      <c r="N15" s="92"/>
    </row>
    <row r="16" spans="1:15" ht="13.5" thickBot="1">
      <c r="A16" s="22">
        <v>34</v>
      </c>
      <c r="B16" s="22" t="s">
        <v>99</v>
      </c>
      <c r="C16" s="179">
        <v>1762.46</v>
      </c>
      <c r="D16" s="179">
        <v>1751.16</v>
      </c>
      <c r="E16" s="179">
        <f t="shared" si="0"/>
        <v>11.299999999999955</v>
      </c>
      <c r="F16" s="179">
        <v>0</v>
      </c>
      <c r="G16" s="82">
        <v>0</v>
      </c>
      <c r="H16" s="82">
        <v>72.179999999999993</v>
      </c>
      <c r="I16" s="92">
        <f t="shared" si="1"/>
        <v>0</v>
      </c>
      <c r="J16" s="92">
        <f t="shared" si="2"/>
        <v>0</v>
      </c>
      <c r="K16" s="92">
        <f t="shared" si="3"/>
        <v>72.645767833892947</v>
      </c>
      <c r="M16" s="92">
        <f t="shared" si="4"/>
        <v>1689.8142321661071</v>
      </c>
      <c r="N16" s="92"/>
    </row>
    <row r="17" spans="1:16" ht="13.5" thickBot="1">
      <c r="A17" s="22">
        <v>36</v>
      </c>
      <c r="B17" s="22" t="s">
        <v>100</v>
      </c>
      <c r="C17" s="179">
        <v>29327.200000000001</v>
      </c>
      <c r="D17" s="179">
        <v>28849.55</v>
      </c>
      <c r="E17" s="179">
        <f t="shared" si="0"/>
        <v>477.65000000000146</v>
      </c>
      <c r="F17" s="179">
        <v>0</v>
      </c>
      <c r="G17" s="82">
        <v>0</v>
      </c>
      <c r="H17" s="82">
        <v>1109.46</v>
      </c>
      <c r="I17" s="92">
        <f t="shared" si="1"/>
        <v>0</v>
      </c>
      <c r="J17" s="92">
        <f t="shared" si="2"/>
        <v>0</v>
      </c>
      <c r="K17" s="92">
        <f t="shared" si="3"/>
        <v>1127.8288677639687</v>
      </c>
      <c r="M17" s="92">
        <f t="shared" si="4"/>
        <v>28199.371132236032</v>
      </c>
      <c r="N17" s="92"/>
      <c r="O17" s="90">
        <f>SUM(M6:M17)</f>
        <v>283117287.7859447</v>
      </c>
      <c r="P17" s="180" t="s">
        <v>101</v>
      </c>
    </row>
    <row r="18" spans="1:16">
      <c r="A18" s="22">
        <v>93</v>
      </c>
      <c r="B18" s="22" t="s">
        <v>102</v>
      </c>
      <c r="C18" s="179">
        <v>69469.490000000005</v>
      </c>
      <c r="D18" s="179">
        <v>68750.320000000007</v>
      </c>
      <c r="E18" s="179">
        <f t="shared" si="0"/>
        <v>719.16999999999825</v>
      </c>
      <c r="F18" s="179">
        <v>0</v>
      </c>
      <c r="G18" s="82">
        <v>-40.68</v>
      </c>
      <c r="H18" s="82">
        <v>2914.5499999999997</v>
      </c>
      <c r="I18" s="92">
        <f t="shared" si="1"/>
        <v>0</v>
      </c>
      <c r="J18" s="92">
        <f t="shared" si="2"/>
        <v>-41.105537446225703</v>
      </c>
      <c r="K18" s="92">
        <f t="shared" si="3"/>
        <v>2945.0379587978641</v>
      </c>
      <c r="M18" s="92">
        <f t="shared" si="4"/>
        <v>66565.557578648368</v>
      </c>
      <c r="N18" s="92"/>
    </row>
    <row r="19" spans="1:16">
      <c r="A19" s="22">
        <v>94</v>
      </c>
      <c r="B19" s="22" t="s">
        <v>103</v>
      </c>
      <c r="C19" s="179">
        <v>1756708.28</v>
      </c>
      <c r="D19" s="179">
        <v>1743928.28</v>
      </c>
      <c r="E19" s="179">
        <f t="shared" si="0"/>
        <v>12780</v>
      </c>
      <c r="F19" s="179">
        <v>0</v>
      </c>
      <c r="G19" s="82">
        <v>-228.93</v>
      </c>
      <c r="H19" s="82">
        <v>70295.74000000002</v>
      </c>
      <c r="I19" s="92">
        <f t="shared" si="1"/>
        <v>0</v>
      </c>
      <c r="J19" s="92">
        <f t="shared" si="2"/>
        <v>-230.60766383145068</v>
      </c>
      <c r="K19" s="92">
        <f t="shared" si="3"/>
        <v>70810.887077722728</v>
      </c>
      <c r="M19" s="92">
        <f t="shared" si="4"/>
        <v>1686128.0005861088</v>
      </c>
      <c r="N19" s="92"/>
    </row>
    <row r="20" spans="1:16">
      <c r="A20" s="22">
        <v>95</v>
      </c>
      <c r="B20" s="22" t="s">
        <v>104</v>
      </c>
      <c r="C20" s="179">
        <v>22361.1</v>
      </c>
      <c r="D20" s="179">
        <v>22081.5</v>
      </c>
      <c r="E20" s="179">
        <f t="shared" si="0"/>
        <v>279.59999999999854</v>
      </c>
      <c r="F20" s="179">
        <v>0</v>
      </c>
      <c r="G20" s="82">
        <v>-13.05</v>
      </c>
      <c r="H20" s="82">
        <v>1062.3400000000001</v>
      </c>
      <c r="I20" s="92">
        <f t="shared" si="1"/>
        <v>0</v>
      </c>
      <c r="J20" s="92">
        <f t="shared" si="2"/>
        <v>-13.215241491746484</v>
      </c>
      <c r="K20" s="92">
        <f t="shared" si="3"/>
        <v>1075.7915437809932</v>
      </c>
      <c r="M20" s="92">
        <f t="shared" si="4"/>
        <v>21298.523697710752</v>
      </c>
      <c r="N20" s="92"/>
    </row>
    <row r="21" spans="1:16">
      <c r="A21" s="22">
        <v>97</v>
      </c>
      <c r="B21" s="22" t="s">
        <v>105</v>
      </c>
      <c r="C21" s="179">
        <v>300620.45</v>
      </c>
      <c r="D21" s="179">
        <v>295912.28999999998</v>
      </c>
      <c r="E21" s="179">
        <f t="shared" si="0"/>
        <v>4708.1600000000326</v>
      </c>
      <c r="F21" s="179">
        <v>0</v>
      </c>
      <c r="G21" s="82">
        <v>-46.89</v>
      </c>
      <c r="H21" s="82">
        <v>13377.420000000002</v>
      </c>
      <c r="I21" s="92">
        <f t="shared" si="1"/>
        <v>0</v>
      </c>
      <c r="J21" s="92">
        <f t="shared" si="2"/>
        <v>-47.636050873385493</v>
      </c>
      <c r="K21" s="92">
        <f t="shared" si="3"/>
        <v>13590.263588710699</v>
      </c>
      <c r="M21" s="92">
        <f t="shared" si="4"/>
        <v>287077.8224621627</v>
      </c>
      <c r="N21" s="92"/>
    </row>
    <row r="22" spans="1:16">
      <c r="A22" s="22">
        <v>98</v>
      </c>
      <c r="B22" s="22" t="s">
        <v>106</v>
      </c>
      <c r="C22" s="179">
        <v>86565.47</v>
      </c>
      <c r="D22" s="179">
        <v>84839.17</v>
      </c>
      <c r="E22" s="179">
        <f t="shared" si="0"/>
        <v>1726.3000000000029</v>
      </c>
      <c r="F22" s="179">
        <v>0</v>
      </c>
      <c r="G22" s="82">
        <v>0</v>
      </c>
      <c r="H22" s="82">
        <v>4041.58</v>
      </c>
      <c r="I22" s="92">
        <f t="shared" si="1"/>
        <v>0</v>
      </c>
      <c r="J22" s="92">
        <f t="shared" si="2"/>
        <v>0</v>
      </c>
      <c r="K22" s="92">
        <f t="shared" si="3"/>
        <v>4123.817715833382</v>
      </c>
      <c r="M22" s="92">
        <f t="shared" si="4"/>
        <v>82441.652284166616</v>
      </c>
      <c r="N22" s="92"/>
    </row>
    <row r="23" spans="1:16">
      <c r="A23" s="22">
        <v>99</v>
      </c>
      <c r="B23" s="22" t="s">
        <v>107</v>
      </c>
      <c r="C23" s="179">
        <v>1160.93</v>
      </c>
      <c r="D23" s="179">
        <v>1132.74</v>
      </c>
      <c r="E23" s="179">
        <f t="shared" si="0"/>
        <v>28.190000000000055</v>
      </c>
      <c r="F23" s="179">
        <v>0</v>
      </c>
      <c r="G23" s="82">
        <v>0</v>
      </c>
      <c r="H23" s="82">
        <v>59.099999999999987</v>
      </c>
      <c r="I23" s="92">
        <f t="shared" si="1"/>
        <v>0</v>
      </c>
      <c r="J23" s="92">
        <f t="shared" si="2"/>
        <v>0</v>
      </c>
      <c r="K23" s="92">
        <f t="shared" si="3"/>
        <v>60.570795592986904</v>
      </c>
      <c r="M23" s="92">
        <f t="shared" si="4"/>
        <v>1100.3592044070131</v>
      </c>
      <c r="N23" s="92"/>
    </row>
    <row r="24" spans="1:16">
      <c r="A24" s="22">
        <v>103</v>
      </c>
      <c r="B24" s="22" t="s">
        <v>108</v>
      </c>
      <c r="C24" s="179">
        <v>942.51</v>
      </c>
      <c r="D24" s="179">
        <v>924.35</v>
      </c>
      <c r="E24" s="179">
        <f t="shared" si="0"/>
        <v>18.159999999999968</v>
      </c>
      <c r="F24" s="179">
        <v>0</v>
      </c>
      <c r="G24" s="82">
        <v>0</v>
      </c>
      <c r="H24" s="82">
        <v>47.82</v>
      </c>
      <c r="I24" s="92">
        <f t="shared" si="1"/>
        <v>0</v>
      </c>
      <c r="J24" s="92">
        <f t="shared" si="2"/>
        <v>0</v>
      </c>
      <c r="K24" s="92">
        <f t="shared" si="3"/>
        <v>48.759483096229779</v>
      </c>
      <c r="M24" s="92">
        <f t="shared" si="4"/>
        <v>893.75051690377018</v>
      </c>
      <c r="N24" s="92"/>
    </row>
    <row r="25" spans="1:16">
      <c r="A25" s="22">
        <v>107</v>
      </c>
      <c r="B25" s="22" t="s">
        <v>109</v>
      </c>
      <c r="C25" s="179">
        <v>359759.71</v>
      </c>
      <c r="D25" s="179">
        <v>355229.72</v>
      </c>
      <c r="E25" s="179">
        <f t="shared" si="0"/>
        <v>4529.9900000000489</v>
      </c>
      <c r="F25" s="179">
        <v>0</v>
      </c>
      <c r="G25" s="82">
        <v>-41.39</v>
      </c>
      <c r="H25" s="82">
        <v>16984.269999999997</v>
      </c>
      <c r="I25" s="92">
        <f t="shared" si="1"/>
        <v>0</v>
      </c>
      <c r="J25" s="92">
        <f t="shared" si="2"/>
        <v>-41.917817002755292</v>
      </c>
      <c r="K25" s="92">
        <f t="shared" si="3"/>
        <v>17200.858221439634</v>
      </c>
      <c r="M25" s="92">
        <f t="shared" si="4"/>
        <v>342600.76959556312</v>
      </c>
      <c r="N25" s="92"/>
    </row>
    <row r="26" spans="1:16">
      <c r="A26" s="22">
        <v>109</v>
      </c>
      <c r="B26" s="22" t="s">
        <v>110</v>
      </c>
      <c r="C26" s="179">
        <v>1285149.3500000001</v>
      </c>
      <c r="D26" s="179">
        <v>1268014.5900000001</v>
      </c>
      <c r="E26" s="179">
        <f t="shared" si="0"/>
        <v>17134.760000000009</v>
      </c>
      <c r="F26" s="179">
        <v>0</v>
      </c>
      <c r="G26" s="82">
        <v>-53.69</v>
      </c>
      <c r="H26" s="82">
        <v>61507.27</v>
      </c>
      <c r="I26" s="92">
        <f t="shared" si="1"/>
        <v>0</v>
      </c>
      <c r="J26" s="92">
        <f t="shared" si="2"/>
        <v>-54.415516308451934</v>
      </c>
      <c r="K26" s="92">
        <f t="shared" si="3"/>
        <v>62338.421564040909</v>
      </c>
      <c r="M26" s="92">
        <f t="shared" si="4"/>
        <v>1222865.3439522677</v>
      </c>
      <c r="N26" s="92"/>
    </row>
    <row r="27" spans="1:16">
      <c r="A27" s="22">
        <v>110</v>
      </c>
      <c r="B27" s="22" t="s">
        <v>111</v>
      </c>
      <c r="C27" s="179">
        <v>32494.3</v>
      </c>
      <c r="D27" s="179">
        <v>32338.77</v>
      </c>
      <c r="E27" s="179">
        <f t="shared" si="0"/>
        <v>155.52999999999884</v>
      </c>
      <c r="F27" s="179">
        <v>0</v>
      </c>
      <c r="G27" s="82">
        <v>0</v>
      </c>
      <c r="H27" s="82">
        <v>1635.5400000000004</v>
      </c>
      <c r="I27" s="92">
        <f t="shared" si="1"/>
        <v>0</v>
      </c>
      <c r="J27" s="92">
        <f t="shared" si="2"/>
        <v>0</v>
      </c>
      <c r="K27" s="92">
        <f t="shared" si="3"/>
        <v>1643.4059620078319</v>
      </c>
      <c r="M27" s="92">
        <f t="shared" si="4"/>
        <v>30850.894037992166</v>
      </c>
      <c r="N27" s="92"/>
    </row>
    <row r="28" spans="1:16">
      <c r="A28" s="22">
        <v>111</v>
      </c>
      <c r="B28" s="22" t="s">
        <v>112</v>
      </c>
      <c r="C28" s="179">
        <v>172438.56</v>
      </c>
      <c r="D28" s="179">
        <v>170365.78</v>
      </c>
      <c r="E28" s="179">
        <f t="shared" si="0"/>
        <v>2072.7799999999988</v>
      </c>
      <c r="F28" s="179">
        <v>0</v>
      </c>
      <c r="G28" s="82">
        <v>0</v>
      </c>
      <c r="H28" s="82">
        <v>9066.880000000001</v>
      </c>
      <c r="I28" s="92">
        <f t="shared" si="1"/>
        <v>0</v>
      </c>
      <c r="J28" s="92">
        <f t="shared" si="2"/>
        <v>0</v>
      </c>
      <c r="K28" s="92">
        <f t="shared" si="3"/>
        <v>9177.193512058584</v>
      </c>
      <c r="M28" s="92">
        <f t="shared" si="4"/>
        <v>163261.36648794141</v>
      </c>
      <c r="N28" s="92"/>
    </row>
    <row r="29" spans="1:16">
      <c r="A29" s="22">
        <v>113</v>
      </c>
      <c r="B29" s="22" t="s">
        <v>113</v>
      </c>
      <c r="C29" s="179">
        <v>1899405.33</v>
      </c>
      <c r="D29" s="179">
        <v>1887983.44</v>
      </c>
      <c r="E29" s="179">
        <f t="shared" si="0"/>
        <v>11421.89000000013</v>
      </c>
      <c r="F29" s="179">
        <v>0</v>
      </c>
      <c r="G29" s="82">
        <v>-280.77</v>
      </c>
      <c r="H29" s="82">
        <v>77548.239999999991</v>
      </c>
      <c r="I29" s="92">
        <f t="shared" si="1"/>
        <v>0</v>
      </c>
      <c r="J29" s="92">
        <f t="shared" si="2"/>
        <v>-282.46859755512475</v>
      </c>
      <c r="K29" s="92">
        <f t="shared" si="3"/>
        <v>78017.390019119659</v>
      </c>
      <c r="M29" s="92">
        <f t="shared" si="4"/>
        <v>1821670.4085784354</v>
      </c>
      <c r="N29" s="92"/>
    </row>
    <row r="30" spans="1:16">
      <c r="A30" s="22">
        <v>116</v>
      </c>
      <c r="B30" s="22" t="s">
        <v>114</v>
      </c>
      <c r="C30" s="179">
        <v>287240.26</v>
      </c>
      <c r="D30" s="179">
        <v>283212.23</v>
      </c>
      <c r="E30" s="179">
        <f t="shared" si="0"/>
        <v>4028.0300000000279</v>
      </c>
      <c r="F30" s="179">
        <v>0</v>
      </c>
      <c r="G30" s="82">
        <v>0</v>
      </c>
      <c r="H30" s="82">
        <v>14109.899999999998</v>
      </c>
      <c r="I30" s="92">
        <f t="shared" si="1"/>
        <v>0</v>
      </c>
      <c r="J30" s="92">
        <f t="shared" si="2"/>
        <v>0</v>
      </c>
      <c r="K30" s="92">
        <f t="shared" si="3"/>
        <v>14310.580247802151</v>
      </c>
      <c r="M30" s="92">
        <f t="shared" si="4"/>
        <v>272929.67975219787</v>
      </c>
      <c r="N30" s="92"/>
    </row>
    <row r="31" spans="1:16">
      <c r="A31" s="22">
        <v>120</v>
      </c>
      <c r="B31" s="22" t="s">
        <v>115</v>
      </c>
      <c r="C31" s="179">
        <v>500.17</v>
      </c>
      <c r="D31" s="179">
        <v>484.79</v>
      </c>
      <c r="E31" s="179">
        <f t="shared" si="0"/>
        <v>15.379999999999995</v>
      </c>
      <c r="F31" s="179">
        <v>0</v>
      </c>
      <c r="G31" s="82">
        <v>0</v>
      </c>
      <c r="H31" s="82">
        <v>26.770000000000003</v>
      </c>
      <c r="I31" s="92">
        <f t="shared" si="1"/>
        <v>0</v>
      </c>
      <c r="J31" s="92">
        <f t="shared" si="2"/>
        <v>0</v>
      </c>
      <c r="K31" s="92">
        <f t="shared" si="3"/>
        <v>27.619280306937029</v>
      </c>
      <c r="M31" s="92">
        <f t="shared" si="4"/>
        <v>472.550719693063</v>
      </c>
      <c r="N31" s="92"/>
    </row>
    <row r="32" spans="1:16">
      <c r="A32" s="22">
        <v>122</v>
      </c>
      <c r="B32" s="22" t="s">
        <v>116</v>
      </c>
      <c r="C32" s="179">
        <v>25751.38</v>
      </c>
      <c r="D32" s="179">
        <v>25301.54</v>
      </c>
      <c r="E32" s="179">
        <f t="shared" si="0"/>
        <v>449.84000000000015</v>
      </c>
      <c r="F32" s="179">
        <v>0</v>
      </c>
      <c r="G32" s="82">
        <v>0</v>
      </c>
      <c r="H32" s="82">
        <v>1425.4</v>
      </c>
      <c r="I32" s="92">
        <f t="shared" si="1"/>
        <v>0</v>
      </c>
      <c r="J32" s="92">
        <f t="shared" si="2"/>
        <v>0</v>
      </c>
      <c r="K32" s="92">
        <f t="shared" si="3"/>
        <v>1450.7424074582023</v>
      </c>
      <c r="M32" s="92">
        <f t="shared" si="4"/>
        <v>24300.6375925418</v>
      </c>
      <c r="N32" s="92"/>
    </row>
    <row r="33" spans="1:14">
      <c r="A33" s="22">
        <v>126</v>
      </c>
      <c r="B33" s="22" t="s">
        <v>117</v>
      </c>
      <c r="C33" s="179">
        <v>572.75</v>
      </c>
      <c r="D33" s="179">
        <v>640.39</v>
      </c>
      <c r="E33" s="179">
        <f t="shared" si="0"/>
        <v>-67.639999999999986</v>
      </c>
      <c r="F33" s="179">
        <v>0</v>
      </c>
      <c r="G33" s="82">
        <v>0</v>
      </c>
      <c r="H33" s="82">
        <v>24.729999999999997</v>
      </c>
      <c r="I33" s="92">
        <f t="shared" si="1"/>
        <v>0</v>
      </c>
      <c r="J33" s="92">
        <f t="shared" si="2"/>
        <v>0</v>
      </c>
      <c r="K33" s="92">
        <f t="shared" si="3"/>
        <v>22.117939849154418</v>
      </c>
      <c r="M33" s="92">
        <f t="shared" si="4"/>
        <v>550.63206015084563</v>
      </c>
      <c r="N33" s="92"/>
    </row>
    <row r="34" spans="1:14">
      <c r="A34" s="22">
        <v>130</v>
      </c>
      <c r="B34" s="22" t="s">
        <v>118</v>
      </c>
      <c r="C34" s="179">
        <v>8754.2900000000009</v>
      </c>
      <c r="D34" s="179">
        <v>8460.2999999999993</v>
      </c>
      <c r="E34" s="179">
        <f t="shared" si="0"/>
        <v>293.9900000000016</v>
      </c>
      <c r="F34" s="179">
        <v>0</v>
      </c>
      <c r="G34" s="82">
        <v>0</v>
      </c>
      <c r="H34" s="82">
        <v>348.17000000000007</v>
      </c>
      <c r="I34" s="92">
        <f t="shared" si="1"/>
        <v>0</v>
      </c>
      <c r="J34" s="92">
        <f t="shared" si="2"/>
        <v>0</v>
      </c>
      <c r="K34" s="92">
        <f t="shared" si="3"/>
        <v>360.26868424287568</v>
      </c>
      <c r="M34" s="92">
        <f t="shared" si="4"/>
        <v>8394.0213157571252</v>
      </c>
      <c r="N34" s="92"/>
    </row>
    <row r="35" spans="1:14">
      <c r="A35" s="22">
        <v>131</v>
      </c>
      <c r="B35" s="22" t="s">
        <v>119</v>
      </c>
      <c r="C35" s="179">
        <v>43637.84</v>
      </c>
      <c r="D35" s="179">
        <v>43487.519999999997</v>
      </c>
      <c r="E35" s="179">
        <f t="shared" si="0"/>
        <v>150.31999999999971</v>
      </c>
      <c r="F35" s="179">
        <v>0</v>
      </c>
      <c r="G35" s="82">
        <v>0</v>
      </c>
      <c r="H35" s="82">
        <v>2066.86</v>
      </c>
      <c r="I35" s="92">
        <f t="shared" si="1"/>
        <v>0</v>
      </c>
      <c r="J35" s="92">
        <f t="shared" si="2"/>
        <v>0</v>
      </c>
      <c r="K35" s="92">
        <f t="shared" si="3"/>
        <v>2074.0043576271996</v>
      </c>
      <c r="M35" s="92">
        <f t="shared" si="4"/>
        <v>41563.835642372796</v>
      </c>
      <c r="N35" s="92"/>
    </row>
    <row r="36" spans="1:14">
      <c r="A36" s="22">
        <v>136</v>
      </c>
      <c r="B36" s="22" t="s">
        <v>120</v>
      </c>
      <c r="C36" s="179">
        <v>1432.2</v>
      </c>
      <c r="D36" s="179">
        <v>1412.57</v>
      </c>
      <c r="E36" s="179">
        <f t="shared" si="0"/>
        <v>19.630000000000109</v>
      </c>
      <c r="F36" s="179">
        <v>0</v>
      </c>
      <c r="G36" s="82">
        <v>0</v>
      </c>
      <c r="H36" s="82">
        <v>54.47</v>
      </c>
      <c r="I36" s="92">
        <f t="shared" si="1"/>
        <v>0</v>
      </c>
      <c r="J36" s="92">
        <f t="shared" si="2"/>
        <v>0</v>
      </c>
      <c r="K36" s="92">
        <f t="shared" si="3"/>
        <v>55.226950876770715</v>
      </c>
      <c r="M36" s="92">
        <f t="shared" si="4"/>
        <v>1376.9730491232294</v>
      </c>
      <c r="N36" s="92"/>
    </row>
    <row r="37" spans="1:14">
      <c r="A37" s="22">
        <v>150</v>
      </c>
      <c r="B37" s="22" t="s">
        <v>121</v>
      </c>
      <c r="C37" s="179">
        <v>2603634.02</v>
      </c>
      <c r="D37" s="179">
        <v>2541562.13</v>
      </c>
      <c r="E37" s="179">
        <f t="shared" si="0"/>
        <v>62071.89000000013</v>
      </c>
      <c r="F37" s="179">
        <v>0</v>
      </c>
      <c r="G37" s="82">
        <v>36.46</v>
      </c>
      <c r="H37" s="82">
        <v>104746.77</v>
      </c>
      <c r="I37" s="92">
        <f t="shared" si="1"/>
        <v>0</v>
      </c>
      <c r="J37" s="92">
        <f t="shared" si="2"/>
        <v>37.350452797783859</v>
      </c>
      <c r="K37" s="92">
        <f t="shared" si="3"/>
        <v>107304.97226015695</v>
      </c>
      <c r="M37" s="92">
        <f t="shared" si="4"/>
        <v>2496291.6972870454</v>
      </c>
      <c r="N37" s="92"/>
    </row>
    <row r="38" spans="1:14">
      <c r="A38" s="22">
        <v>151</v>
      </c>
      <c r="B38" s="22" t="s">
        <v>122</v>
      </c>
      <c r="C38" s="179">
        <v>971.1</v>
      </c>
      <c r="D38" s="179">
        <v>966.98</v>
      </c>
      <c r="E38" s="179">
        <f t="shared" si="0"/>
        <v>4.1200000000000045</v>
      </c>
      <c r="F38" s="179">
        <v>0</v>
      </c>
      <c r="G38" s="82">
        <v>0</v>
      </c>
      <c r="H38" s="82">
        <v>46.23</v>
      </c>
      <c r="I38" s="92">
        <f t="shared" si="1"/>
        <v>0</v>
      </c>
      <c r="J38" s="92">
        <f t="shared" si="2"/>
        <v>0</v>
      </c>
      <c r="K38" s="92">
        <f t="shared" si="3"/>
        <v>46.426971602308214</v>
      </c>
      <c r="M38" s="92">
        <f t="shared" si="4"/>
        <v>924.67302839769184</v>
      </c>
      <c r="N38" s="92"/>
    </row>
    <row r="39" spans="1:14">
      <c r="A39" s="22">
        <v>152</v>
      </c>
      <c r="B39" s="22" t="s">
        <v>123</v>
      </c>
      <c r="C39" s="179">
        <v>3141.26</v>
      </c>
      <c r="D39" s="179">
        <v>3116.63</v>
      </c>
      <c r="E39" s="179">
        <f t="shared" si="0"/>
        <v>24.630000000000109</v>
      </c>
      <c r="F39" s="179">
        <v>0</v>
      </c>
      <c r="G39" s="82">
        <v>0</v>
      </c>
      <c r="H39" s="82">
        <v>126.9</v>
      </c>
      <c r="I39" s="92">
        <f t="shared" si="1"/>
        <v>0</v>
      </c>
      <c r="J39" s="92">
        <f t="shared" si="2"/>
        <v>0</v>
      </c>
      <c r="K39" s="92">
        <f t="shared" si="3"/>
        <v>127.90286110317876</v>
      </c>
      <c r="M39" s="92">
        <f t="shared" si="4"/>
        <v>3013.3571388968217</v>
      </c>
      <c r="N39" s="92"/>
    </row>
    <row r="40" spans="1:14">
      <c r="A40" s="22">
        <v>153</v>
      </c>
      <c r="B40" s="22" t="s">
        <v>124</v>
      </c>
      <c r="C40" s="179">
        <v>3792</v>
      </c>
      <c r="D40" s="179">
        <v>3725.81</v>
      </c>
      <c r="E40" s="179">
        <f t="shared" si="0"/>
        <v>66.190000000000055</v>
      </c>
      <c r="F40" s="179">
        <v>0</v>
      </c>
      <c r="G40" s="82">
        <v>0</v>
      </c>
      <c r="H40" s="82">
        <v>161.82999999999998</v>
      </c>
      <c r="I40" s="92">
        <f t="shared" si="1"/>
        <v>0</v>
      </c>
      <c r="J40" s="92">
        <f t="shared" si="2"/>
        <v>0</v>
      </c>
      <c r="K40" s="92">
        <f t="shared" si="3"/>
        <v>164.70495274852985</v>
      </c>
      <c r="M40" s="92">
        <f t="shared" si="4"/>
        <v>3627.2950472514704</v>
      </c>
      <c r="N40" s="92"/>
    </row>
    <row r="41" spans="1:14">
      <c r="A41" s="22">
        <v>160</v>
      </c>
      <c r="B41" s="22" t="s">
        <v>125</v>
      </c>
      <c r="C41" s="179">
        <v>17574.080000000002</v>
      </c>
      <c r="D41" s="179">
        <v>16961.96</v>
      </c>
      <c r="E41" s="179">
        <f t="shared" si="0"/>
        <v>612.12000000000262</v>
      </c>
      <c r="F41" s="179">
        <v>0</v>
      </c>
      <c r="G41" s="82">
        <v>0</v>
      </c>
      <c r="H41" s="82">
        <v>925.62</v>
      </c>
      <c r="I41" s="92">
        <f t="shared" si="1"/>
        <v>0</v>
      </c>
      <c r="J41" s="92">
        <f t="shared" si="2"/>
        <v>0</v>
      </c>
      <c r="K41" s="92">
        <f t="shared" si="3"/>
        <v>959.02359925385997</v>
      </c>
      <c r="M41" s="92">
        <f t="shared" si="4"/>
        <v>16615.056400746143</v>
      </c>
      <c r="N41" s="92"/>
    </row>
    <row r="42" spans="1:14">
      <c r="A42" s="22">
        <v>165</v>
      </c>
      <c r="B42" s="22" t="s">
        <v>126</v>
      </c>
      <c r="C42" s="179">
        <v>420212.14</v>
      </c>
      <c r="D42" s="179">
        <v>404647.46</v>
      </c>
      <c r="E42" s="179">
        <f t="shared" si="0"/>
        <v>15564.679999999993</v>
      </c>
      <c r="F42" s="179">
        <v>0</v>
      </c>
      <c r="G42" s="82">
        <v>0</v>
      </c>
      <c r="H42" s="82">
        <v>22539.210000000003</v>
      </c>
      <c r="I42" s="92">
        <f t="shared" si="1"/>
        <v>0</v>
      </c>
      <c r="J42" s="92">
        <f t="shared" si="2"/>
        <v>0</v>
      </c>
      <c r="K42" s="92">
        <f t="shared" si="3"/>
        <v>23406.176003203876</v>
      </c>
      <c r="M42" s="92">
        <f t="shared" si="4"/>
        <v>396805.96399679611</v>
      </c>
      <c r="N42" s="92"/>
    </row>
    <row r="43" spans="1:14">
      <c r="A43" s="22">
        <v>166</v>
      </c>
      <c r="B43" s="22" t="s">
        <v>127</v>
      </c>
      <c r="C43" s="179">
        <v>123921</v>
      </c>
      <c r="D43" s="179">
        <v>120507.11</v>
      </c>
      <c r="E43" s="179">
        <f t="shared" si="0"/>
        <v>3413.8899999999994</v>
      </c>
      <c r="F43" s="179">
        <v>0</v>
      </c>
      <c r="G43" s="82">
        <v>-9.1999999999999993</v>
      </c>
      <c r="H43" s="82">
        <v>6400.68</v>
      </c>
      <c r="I43" s="92">
        <f t="shared" si="1"/>
        <v>0</v>
      </c>
      <c r="J43" s="92">
        <f t="shared" si="2"/>
        <v>-9.4606301653072578</v>
      </c>
      <c r="K43" s="92">
        <f t="shared" si="3"/>
        <v>6582.0072050520503</v>
      </c>
      <c r="M43" s="92">
        <f t="shared" si="4"/>
        <v>117348.45342511326</v>
      </c>
      <c r="N43" s="92"/>
    </row>
    <row r="44" spans="1:14">
      <c r="A44" s="22">
        <v>204</v>
      </c>
      <c r="B44" s="22" t="s">
        <v>128</v>
      </c>
      <c r="C44" s="179">
        <v>154391.1</v>
      </c>
      <c r="D44" s="179">
        <v>151943.51</v>
      </c>
      <c r="E44" s="179">
        <f t="shared" si="0"/>
        <v>2447.5899999999965</v>
      </c>
      <c r="F44" s="179">
        <v>0</v>
      </c>
      <c r="G44" s="82">
        <v>0</v>
      </c>
      <c r="H44" s="82">
        <v>7924.23</v>
      </c>
      <c r="I44" s="92">
        <f t="shared" si="1"/>
        <v>0</v>
      </c>
      <c r="J44" s="92">
        <f t="shared" si="2"/>
        <v>0</v>
      </c>
      <c r="K44" s="92">
        <f t="shared" si="3"/>
        <v>8051.8778745666723</v>
      </c>
      <c r="M44" s="92">
        <f t="shared" si="4"/>
        <v>146339.22212543333</v>
      </c>
      <c r="N44" s="92"/>
    </row>
    <row r="45" spans="1:14">
      <c r="A45" s="22">
        <v>211</v>
      </c>
      <c r="B45" s="22" t="s">
        <v>129</v>
      </c>
      <c r="C45" s="179">
        <v>84615192.5</v>
      </c>
      <c r="D45" s="179">
        <v>83393284.75</v>
      </c>
      <c r="E45" s="179">
        <f t="shared" si="0"/>
        <v>1221907.75</v>
      </c>
      <c r="F45" s="179">
        <v>0</v>
      </c>
      <c r="G45" s="82">
        <v>28.179999999999978</v>
      </c>
      <c r="H45" s="82">
        <v>4015008.21</v>
      </c>
      <c r="I45" s="92">
        <f t="shared" si="1"/>
        <v>0</v>
      </c>
      <c r="J45" s="92">
        <f t="shared" si="2"/>
        <v>28.592903275104511</v>
      </c>
      <c r="K45" s="92">
        <f t="shared" si="3"/>
        <v>4073837.522969503</v>
      </c>
      <c r="M45" s="92">
        <f t="shared" si="4"/>
        <v>80541326.384127229</v>
      </c>
      <c r="N45" s="92"/>
    </row>
    <row r="46" spans="1:14">
      <c r="A46" s="22">
        <v>213</v>
      </c>
      <c r="B46" s="22" t="s">
        <v>130</v>
      </c>
      <c r="C46" s="179">
        <v>488633.65</v>
      </c>
      <c r="D46" s="179">
        <v>480514.46</v>
      </c>
      <c r="E46" s="179">
        <f t="shared" si="0"/>
        <v>8119.1900000000023</v>
      </c>
      <c r="F46" s="179">
        <v>0</v>
      </c>
      <c r="G46" s="82">
        <v>0</v>
      </c>
      <c r="H46" s="82">
        <v>25493.32</v>
      </c>
      <c r="I46" s="92">
        <f t="shared" si="1"/>
        <v>0</v>
      </c>
      <c r="J46" s="92">
        <f t="shared" si="2"/>
        <v>0</v>
      </c>
      <c r="K46" s="92">
        <f t="shared" si="3"/>
        <v>25924.077294610448</v>
      </c>
      <c r="M46" s="92">
        <f t="shared" si="4"/>
        <v>462709.57270538958</v>
      </c>
      <c r="N46" s="92"/>
    </row>
    <row r="47" spans="1:14">
      <c r="A47" s="22">
        <v>214</v>
      </c>
      <c r="B47" s="22" t="s">
        <v>131</v>
      </c>
      <c r="C47" s="179">
        <v>237031.51</v>
      </c>
      <c r="D47" s="179">
        <v>233711.93</v>
      </c>
      <c r="E47" s="179">
        <f t="shared" si="0"/>
        <v>3319.5800000000163</v>
      </c>
      <c r="F47" s="179">
        <v>0</v>
      </c>
      <c r="G47" s="82">
        <v>0</v>
      </c>
      <c r="H47" s="82">
        <v>11128.79</v>
      </c>
      <c r="I47" s="92">
        <f t="shared" si="1"/>
        <v>0</v>
      </c>
      <c r="J47" s="92">
        <f t="shared" si="2"/>
        <v>0</v>
      </c>
      <c r="K47" s="92">
        <f t="shared" si="3"/>
        <v>11286.860273555143</v>
      </c>
      <c r="M47" s="92">
        <f t="shared" si="4"/>
        <v>225744.64972644486</v>
      </c>
      <c r="N47" s="92"/>
    </row>
    <row r="48" spans="1:14">
      <c r="A48" s="22">
        <v>215</v>
      </c>
      <c r="B48" s="22" t="s">
        <v>129</v>
      </c>
      <c r="C48" s="179">
        <v>19846411.640000001</v>
      </c>
      <c r="D48" s="179">
        <v>19522877.66</v>
      </c>
      <c r="E48" s="179">
        <f t="shared" si="0"/>
        <v>323533.98000000045</v>
      </c>
      <c r="F48" s="179">
        <v>0</v>
      </c>
      <c r="G48" s="82">
        <v>34.22</v>
      </c>
      <c r="H48" s="82">
        <v>920208.21999999986</v>
      </c>
      <c r="I48" s="92">
        <f t="shared" si="1"/>
        <v>0</v>
      </c>
      <c r="J48" s="92">
        <f t="shared" si="2"/>
        <v>34.787095332379394</v>
      </c>
      <c r="K48" s="92">
        <f t="shared" si="3"/>
        <v>935457.95075333572</v>
      </c>
      <c r="M48" s="92">
        <f t="shared" si="4"/>
        <v>18910918.902151331</v>
      </c>
      <c r="N48" s="92"/>
    </row>
    <row r="49" spans="1:14">
      <c r="A49" s="22">
        <v>217</v>
      </c>
      <c r="B49" s="22" t="s">
        <v>132</v>
      </c>
      <c r="C49" s="179">
        <v>614960.17000000004</v>
      </c>
      <c r="D49" s="179">
        <v>607705.57999999996</v>
      </c>
      <c r="E49" s="179">
        <f t="shared" si="0"/>
        <v>7254.5900000000838</v>
      </c>
      <c r="F49" s="179">
        <v>0</v>
      </c>
      <c r="G49" s="82">
        <v>0</v>
      </c>
      <c r="H49" s="82">
        <v>28562.289999999997</v>
      </c>
      <c r="I49" s="92">
        <f t="shared" si="1"/>
        <v>0</v>
      </c>
      <c r="J49" s="92">
        <f t="shared" si="2"/>
        <v>0</v>
      </c>
      <c r="K49" s="92">
        <f t="shared" si="3"/>
        <v>28903.257254918248</v>
      </c>
      <c r="M49" s="92">
        <f t="shared" si="4"/>
        <v>586056.91274508182</v>
      </c>
      <c r="N49" s="92"/>
    </row>
    <row r="50" spans="1:14">
      <c r="A50" s="22">
        <v>218</v>
      </c>
      <c r="B50" s="22" t="s">
        <v>129</v>
      </c>
      <c r="C50" s="179">
        <v>33944.519999999997</v>
      </c>
      <c r="D50" s="179">
        <v>33199.69</v>
      </c>
      <c r="E50" s="179">
        <f t="shared" si="0"/>
        <v>744.82999999999447</v>
      </c>
      <c r="F50" s="179">
        <v>0</v>
      </c>
      <c r="G50" s="82">
        <v>0</v>
      </c>
      <c r="H50" s="82">
        <v>1547.72</v>
      </c>
      <c r="I50" s="92">
        <f t="shared" si="1"/>
        <v>0</v>
      </c>
      <c r="J50" s="92">
        <f t="shared" si="2"/>
        <v>0</v>
      </c>
      <c r="K50" s="92">
        <f t="shared" si="3"/>
        <v>1582.4428630026362</v>
      </c>
      <c r="M50" s="92">
        <f t="shared" si="4"/>
        <v>32362.077136997359</v>
      </c>
      <c r="N50" s="92"/>
    </row>
    <row r="51" spans="1:14">
      <c r="A51" s="22">
        <v>220</v>
      </c>
      <c r="B51" s="22" t="s">
        <v>133</v>
      </c>
      <c r="C51" s="179">
        <v>624471.06000000006</v>
      </c>
      <c r="D51" s="179">
        <v>621172.24</v>
      </c>
      <c r="E51" s="179">
        <f t="shared" si="0"/>
        <v>3298.8200000000652</v>
      </c>
      <c r="F51" s="179">
        <v>0</v>
      </c>
      <c r="G51" s="82">
        <v>0</v>
      </c>
      <c r="H51" s="82">
        <v>28591.23</v>
      </c>
      <c r="I51" s="92">
        <f t="shared" si="1"/>
        <v>0</v>
      </c>
      <c r="J51" s="92">
        <f t="shared" si="2"/>
        <v>0</v>
      </c>
      <c r="K51" s="92">
        <f t="shared" si="3"/>
        <v>28743.067630974303</v>
      </c>
      <c r="M51" s="92">
        <f t="shared" si="4"/>
        <v>595727.99236902571</v>
      </c>
      <c r="N51" s="92"/>
    </row>
    <row r="52" spans="1:14">
      <c r="A52" s="22">
        <v>223</v>
      </c>
      <c r="B52" s="22" t="s">
        <v>134</v>
      </c>
      <c r="C52" s="179">
        <v>134614.81</v>
      </c>
      <c r="D52" s="179">
        <v>133997.21</v>
      </c>
      <c r="E52" s="179">
        <f t="shared" si="0"/>
        <v>617.60000000000582</v>
      </c>
      <c r="F52" s="179">
        <v>0</v>
      </c>
      <c r="G52" s="82">
        <v>0</v>
      </c>
      <c r="H52" s="82">
        <v>6502.630000000001</v>
      </c>
      <c r="I52" s="92">
        <f t="shared" si="1"/>
        <v>0</v>
      </c>
      <c r="J52" s="92">
        <f t="shared" si="2"/>
        <v>0</v>
      </c>
      <c r="K52" s="92">
        <f t="shared" si="3"/>
        <v>6532.6009545295774</v>
      </c>
      <c r="M52" s="92">
        <f t="shared" si="4"/>
        <v>128082.20904547042</v>
      </c>
      <c r="N52" s="92"/>
    </row>
    <row r="53" spans="1:14">
      <c r="A53" s="22">
        <v>225</v>
      </c>
      <c r="B53" s="22" t="s">
        <v>135</v>
      </c>
      <c r="C53" s="179">
        <v>108976.29</v>
      </c>
      <c r="D53" s="179">
        <v>106180.24</v>
      </c>
      <c r="E53" s="179">
        <f t="shared" si="0"/>
        <v>2796.0499999999884</v>
      </c>
      <c r="F53" s="179">
        <v>0</v>
      </c>
      <c r="G53" s="82">
        <v>0</v>
      </c>
      <c r="H53" s="82">
        <v>5017.9399999999996</v>
      </c>
      <c r="I53" s="92">
        <f t="shared" si="1"/>
        <v>0</v>
      </c>
      <c r="J53" s="92">
        <f t="shared" si="2"/>
        <v>0</v>
      </c>
      <c r="K53" s="92">
        <f t="shared" si="3"/>
        <v>5150.077685288712</v>
      </c>
      <c r="M53" s="92">
        <f t="shared" si="4"/>
        <v>103826.21231471129</v>
      </c>
      <c r="N53" s="92"/>
    </row>
    <row r="54" spans="1:14">
      <c r="A54" s="22">
        <v>227</v>
      </c>
      <c r="B54" s="22" t="s">
        <v>136</v>
      </c>
      <c r="C54" s="179">
        <v>1335230.17</v>
      </c>
      <c r="D54" s="179">
        <v>1308202.8799999999</v>
      </c>
      <c r="E54" s="179">
        <f t="shared" si="0"/>
        <v>27027.290000000037</v>
      </c>
      <c r="F54" s="179">
        <v>0</v>
      </c>
      <c r="G54" s="82">
        <v>1.71</v>
      </c>
      <c r="H54" s="82">
        <v>63042.659999999996</v>
      </c>
      <c r="I54" s="92">
        <f t="shared" si="1"/>
        <v>0</v>
      </c>
      <c r="J54" s="92">
        <f t="shared" si="2"/>
        <v>1.7453283627536427</v>
      </c>
      <c r="K54" s="92">
        <f t="shared" si="3"/>
        <v>64345.112609026051</v>
      </c>
      <c r="M54" s="92">
        <f t="shared" si="4"/>
        <v>1270883.3120626111</v>
      </c>
      <c r="N54" s="92"/>
    </row>
    <row r="55" spans="1:14">
      <c r="A55" s="22">
        <v>229</v>
      </c>
      <c r="B55" s="22" t="s">
        <v>137</v>
      </c>
      <c r="C55" s="179">
        <v>1132697.01</v>
      </c>
      <c r="D55" s="179">
        <v>1113668.3600000001</v>
      </c>
      <c r="E55" s="179">
        <f t="shared" si="0"/>
        <v>19028.649999999907</v>
      </c>
      <c r="F55" s="179">
        <v>0</v>
      </c>
      <c r="G55" s="82">
        <v>0</v>
      </c>
      <c r="H55" s="82">
        <v>51687.53</v>
      </c>
      <c r="I55" s="92">
        <f t="shared" si="1"/>
        <v>0</v>
      </c>
      <c r="J55" s="92">
        <f t="shared" si="2"/>
        <v>0</v>
      </c>
      <c r="K55" s="92">
        <f t="shared" si="3"/>
        <v>52570.686919115935</v>
      </c>
      <c r="M55" s="92">
        <f t="shared" si="4"/>
        <v>1080126.3230808841</v>
      </c>
      <c r="N55" s="92"/>
    </row>
    <row r="56" spans="1:14">
      <c r="A56" s="22">
        <v>236</v>
      </c>
      <c r="B56" s="22" t="s">
        <v>138</v>
      </c>
      <c r="C56" s="179">
        <v>51515.48</v>
      </c>
      <c r="D56" s="179">
        <v>51331.89</v>
      </c>
      <c r="E56" s="179">
        <f t="shared" si="0"/>
        <v>183.59000000000378</v>
      </c>
      <c r="F56" s="179">
        <v>0</v>
      </c>
      <c r="G56" s="82">
        <v>0</v>
      </c>
      <c r="H56" s="82">
        <v>2532.16</v>
      </c>
      <c r="I56" s="92">
        <f t="shared" si="1"/>
        <v>0</v>
      </c>
      <c r="J56" s="92">
        <f t="shared" si="2"/>
        <v>0</v>
      </c>
      <c r="K56" s="92">
        <f t="shared" si="3"/>
        <v>2541.2163440075947</v>
      </c>
      <c r="M56" s="92">
        <f t="shared" si="4"/>
        <v>48974.263655992407</v>
      </c>
      <c r="N56" s="92"/>
    </row>
    <row r="57" spans="1:14">
      <c r="A57" s="22">
        <v>240</v>
      </c>
      <c r="B57" s="22" t="s">
        <v>139</v>
      </c>
      <c r="C57" s="179">
        <v>41861355.420000002</v>
      </c>
      <c r="D57" s="179">
        <v>41087730.630000003</v>
      </c>
      <c r="E57" s="179">
        <f t="shared" si="0"/>
        <v>773624.78999999911</v>
      </c>
      <c r="F57" s="179">
        <v>0</v>
      </c>
      <c r="G57" s="82">
        <v>0</v>
      </c>
      <c r="H57" s="82">
        <v>1848584.3199999998</v>
      </c>
      <c r="I57" s="92">
        <f t="shared" si="1"/>
        <v>0</v>
      </c>
      <c r="J57" s="92">
        <f t="shared" si="2"/>
        <v>0</v>
      </c>
      <c r="K57" s="92">
        <f t="shared" si="3"/>
        <v>1883390.5902521978</v>
      </c>
      <c r="M57" s="92">
        <f t="shared" si="4"/>
        <v>39977964.829747804</v>
      </c>
      <c r="N57" s="92"/>
    </row>
    <row r="58" spans="1:14">
      <c r="A58" s="22">
        <v>242</v>
      </c>
      <c r="B58" s="22" t="s">
        <v>140</v>
      </c>
      <c r="C58" s="179">
        <v>900719.93</v>
      </c>
      <c r="D58" s="179">
        <v>888124.89</v>
      </c>
      <c r="E58" s="179">
        <f t="shared" si="0"/>
        <v>12595.040000000037</v>
      </c>
      <c r="F58" s="179">
        <v>0</v>
      </c>
      <c r="G58" s="82">
        <v>0</v>
      </c>
      <c r="H58" s="82">
        <v>39697.78</v>
      </c>
      <c r="I58" s="92">
        <f t="shared" si="1"/>
        <v>0</v>
      </c>
      <c r="J58" s="92">
        <f t="shared" si="2"/>
        <v>0</v>
      </c>
      <c r="K58" s="92">
        <f t="shared" si="3"/>
        <v>40260.758397116202</v>
      </c>
      <c r="M58" s="92">
        <f t="shared" si="4"/>
        <v>860459.17160288384</v>
      </c>
      <c r="N58" s="92"/>
    </row>
    <row r="59" spans="1:14">
      <c r="A59" s="22">
        <v>244</v>
      </c>
      <c r="B59" s="22" t="s">
        <v>141</v>
      </c>
      <c r="C59" s="179">
        <v>12183370.390000001</v>
      </c>
      <c r="D59" s="179">
        <v>11974034.699999999</v>
      </c>
      <c r="E59" s="179">
        <f t="shared" si="0"/>
        <v>209335.69000000134</v>
      </c>
      <c r="F59" s="179">
        <v>0</v>
      </c>
      <c r="G59" s="82">
        <v>0</v>
      </c>
      <c r="H59" s="82">
        <v>530081.97</v>
      </c>
      <c r="I59" s="92">
        <f t="shared" si="1"/>
        <v>0</v>
      </c>
      <c r="J59" s="92">
        <f t="shared" si="2"/>
        <v>0</v>
      </c>
      <c r="K59" s="92">
        <f t="shared" si="3"/>
        <v>539349.11158816575</v>
      </c>
      <c r="M59" s="92">
        <f t="shared" si="4"/>
        <v>11644021.278411835</v>
      </c>
      <c r="N59" s="92"/>
    </row>
    <row r="60" spans="1:14">
      <c r="A60" s="22">
        <v>246</v>
      </c>
      <c r="B60" s="22" t="s">
        <v>142</v>
      </c>
      <c r="C60" s="179">
        <v>92310.41</v>
      </c>
      <c r="D60" s="179">
        <v>91142.98</v>
      </c>
      <c r="E60" s="179">
        <f t="shared" si="0"/>
        <v>1167.4300000000076</v>
      </c>
      <c r="F60" s="179">
        <v>0</v>
      </c>
      <c r="G60" s="82">
        <v>0</v>
      </c>
      <c r="H60" s="82">
        <v>3996.46</v>
      </c>
      <c r="I60" s="92">
        <f t="shared" si="1"/>
        <v>0</v>
      </c>
      <c r="J60" s="92">
        <f t="shared" si="2"/>
        <v>0</v>
      </c>
      <c r="K60" s="92">
        <f t="shared" si="3"/>
        <v>4047.649760284336</v>
      </c>
      <c r="M60" s="92">
        <f t="shared" si="4"/>
        <v>88262.760239715673</v>
      </c>
      <c r="N60" s="92"/>
    </row>
    <row r="61" spans="1:14">
      <c r="A61" s="22">
        <v>248</v>
      </c>
      <c r="B61" s="22" t="s">
        <v>143</v>
      </c>
      <c r="C61" s="179">
        <v>761426.55</v>
      </c>
      <c r="D61" s="179">
        <v>747338.93</v>
      </c>
      <c r="E61" s="179">
        <f t="shared" si="0"/>
        <v>14087.619999999995</v>
      </c>
      <c r="F61" s="179">
        <v>0</v>
      </c>
      <c r="G61" s="82">
        <v>0</v>
      </c>
      <c r="H61" s="82">
        <v>28457.330000000005</v>
      </c>
      <c r="I61" s="92">
        <f t="shared" si="1"/>
        <v>0</v>
      </c>
      <c r="J61" s="92">
        <f t="shared" si="2"/>
        <v>0</v>
      </c>
      <c r="K61" s="92">
        <f t="shared" si="3"/>
        <v>28993.761376931754</v>
      </c>
      <c r="M61" s="92">
        <f t="shared" si="4"/>
        <v>732432.78862306825</v>
      </c>
      <c r="N61" s="92"/>
    </row>
    <row r="62" spans="1:14">
      <c r="A62" s="22">
        <v>250</v>
      </c>
      <c r="B62" s="22" t="s">
        <v>167</v>
      </c>
      <c r="C62" s="179">
        <v>111133.45</v>
      </c>
      <c r="D62" s="179">
        <v>102688.84</v>
      </c>
      <c r="E62" s="179">
        <f t="shared" si="0"/>
        <v>8444.61</v>
      </c>
      <c r="F62" s="179">
        <v>0</v>
      </c>
      <c r="G62" s="82">
        <v>0</v>
      </c>
      <c r="H62" s="82">
        <v>4293.87</v>
      </c>
      <c r="I62" s="92">
        <f t="shared" si="1"/>
        <v>0</v>
      </c>
      <c r="J62" s="92">
        <f t="shared" si="2"/>
        <v>0</v>
      </c>
      <c r="K62" s="92">
        <f t="shared" si="3"/>
        <v>4646.9761168935202</v>
      </c>
      <c r="M62" s="92">
        <f t="shared" si="4"/>
        <v>106486.47388310648</v>
      </c>
      <c r="N62" s="92"/>
    </row>
    <row r="63" spans="1:14">
      <c r="A63" s="22">
        <v>251</v>
      </c>
      <c r="B63" s="22" t="s">
        <v>144</v>
      </c>
      <c r="C63" s="179">
        <v>129908.03</v>
      </c>
      <c r="D63" s="179">
        <v>128314.99</v>
      </c>
      <c r="E63" s="179">
        <f t="shared" si="0"/>
        <v>1593.0399999999936</v>
      </c>
      <c r="F63" s="179">
        <v>0</v>
      </c>
      <c r="G63" s="82">
        <v>0</v>
      </c>
      <c r="H63" s="82">
        <v>5984.78</v>
      </c>
      <c r="I63" s="92">
        <f t="shared" si="1"/>
        <v>0</v>
      </c>
      <c r="J63" s="92">
        <f t="shared" si="2"/>
        <v>0</v>
      </c>
      <c r="K63" s="92">
        <f t="shared" si="3"/>
        <v>6059.0814820887254</v>
      </c>
      <c r="M63" s="92">
        <f t="shared" si="4"/>
        <v>123848.94851791127</v>
      </c>
      <c r="N63" s="92"/>
    </row>
    <row r="64" spans="1:14">
      <c r="A64" s="22">
        <v>256</v>
      </c>
      <c r="B64" s="22" t="s">
        <v>145</v>
      </c>
      <c r="C64" s="179">
        <v>782700.38</v>
      </c>
      <c r="D64" s="179">
        <v>767588.12</v>
      </c>
      <c r="E64" s="179">
        <f t="shared" si="0"/>
        <v>15112.260000000009</v>
      </c>
      <c r="F64" s="179">
        <v>0</v>
      </c>
      <c r="G64" s="82">
        <v>0</v>
      </c>
      <c r="H64" s="82">
        <v>33090.57</v>
      </c>
      <c r="I64" s="92">
        <f t="shared" si="1"/>
        <v>0</v>
      </c>
      <c r="J64" s="92">
        <f t="shared" si="2"/>
        <v>0</v>
      </c>
      <c r="K64" s="92">
        <f t="shared" si="3"/>
        <v>33742.056499541184</v>
      </c>
      <c r="M64" s="92">
        <f t="shared" si="4"/>
        <v>748958.32350045885</v>
      </c>
      <c r="N64" s="92"/>
    </row>
    <row r="65" spans="1:14">
      <c r="A65" s="22">
        <v>257</v>
      </c>
      <c r="B65" s="22" t="s">
        <v>146</v>
      </c>
      <c r="C65" s="179">
        <v>428179.66</v>
      </c>
      <c r="D65" s="179">
        <v>411670.37</v>
      </c>
      <c r="E65" s="179">
        <f t="shared" si="0"/>
        <v>16509.289999999979</v>
      </c>
      <c r="F65" s="179">
        <v>0</v>
      </c>
      <c r="G65" s="82">
        <v>0</v>
      </c>
      <c r="H65" s="82">
        <v>16962.59</v>
      </c>
      <c r="I65" s="92">
        <f t="shared" si="1"/>
        <v>0</v>
      </c>
      <c r="J65" s="92">
        <f t="shared" si="2"/>
        <v>0</v>
      </c>
      <c r="K65" s="92">
        <f t="shared" si="3"/>
        <v>17642.843760942524</v>
      </c>
      <c r="M65" s="92">
        <f t="shared" si="4"/>
        <v>410536.81623905746</v>
      </c>
      <c r="N65" s="92"/>
    </row>
    <row r="66" spans="1:14">
      <c r="A66" s="22">
        <v>260</v>
      </c>
      <c r="B66" s="22" t="s">
        <v>147</v>
      </c>
      <c r="C66" s="179">
        <v>13168619.539999999</v>
      </c>
      <c r="D66" s="179">
        <v>12951516.68</v>
      </c>
      <c r="E66" s="179">
        <f t="shared" si="0"/>
        <v>217102.8599999994</v>
      </c>
      <c r="F66" s="179">
        <v>0</v>
      </c>
      <c r="G66" s="82">
        <v>0</v>
      </c>
      <c r="H66" s="82">
        <v>600869.24</v>
      </c>
      <c r="I66" s="92">
        <f t="shared" si="1"/>
        <v>0</v>
      </c>
      <c r="J66" s="92">
        <f t="shared" si="2"/>
        <v>0</v>
      </c>
      <c r="K66" s="92">
        <f t="shared" si="3"/>
        <v>610941.45267695002</v>
      </c>
      <c r="M66" s="92">
        <f t="shared" si="4"/>
        <v>12557678.087323049</v>
      </c>
      <c r="N66" s="92"/>
    </row>
    <row r="67" spans="1:14">
      <c r="A67" s="22">
        <v>264</v>
      </c>
      <c r="B67" s="22" t="s">
        <v>148</v>
      </c>
      <c r="C67" s="179">
        <v>279607.01</v>
      </c>
      <c r="D67" s="179">
        <v>275234.84000000003</v>
      </c>
      <c r="E67" s="179">
        <f t="shared" si="0"/>
        <v>4372.1699999999837</v>
      </c>
      <c r="F67" s="179">
        <v>0</v>
      </c>
      <c r="G67" s="82">
        <v>0</v>
      </c>
      <c r="H67" s="82">
        <v>12029.82</v>
      </c>
      <c r="I67" s="92">
        <f t="shared" si="1"/>
        <v>0</v>
      </c>
      <c r="J67" s="92">
        <f t="shared" si="2"/>
        <v>0</v>
      </c>
      <c r="K67" s="92">
        <f t="shared" si="3"/>
        <v>12220.916512743081</v>
      </c>
      <c r="M67" s="92">
        <f t="shared" si="4"/>
        <v>267386.09348725691</v>
      </c>
      <c r="N67" s="92"/>
    </row>
    <row r="68" spans="1:14">
      <c r="A68" s="22">
        <v>330</v>
      </c>
      <c r="B68" s="22" t="s">
        <v>149</v>
      </c>
      <c r="C68" s="179">
        <v>2090952.61</v>
      </c>
      <c r="D68" s="179">
        <v>2093125.79</v>
      </c>
      <c r="E68" s="179">
        <f t="shared" si="0"/>
        <v>-2173.1799999999348</v>
      </c>
      <c r="F68" s="179">
        <v>0</v>
      </c>
      <c r="G68" s="82">
        <v>0</v>
      </c>
      <c r="H68" s="82">
        <v>92381.289999999979</v>
      </c>
      <c r="I68" s="92">
        <f t="shared" si="1"/>
        <v>0</v>
      </c>
      <c r="J68" s="92">
        <f t="shared" si="2"/>
        <v>0</v>
      </c>
      <c r="K68" s="92">
        <f t="shared" si="3"/>
        <v>92285.375472186439</v>
      </c>
      <c r="M68" s="92">
        <f t="shared" si="4"/>
        <v>1998667.2345278137</v>
      </c>
      <c r="N68" s="92"/>
    </row>
    <row r="69" spans="1:14">
      <c r="A69" s="22">
        <v>331</v>
      </c>
      <c r="B69" s="22" t="s">
        <v>150</v>
      </c>
      <c r="C69" s="179">
        <v>5834067.5999999996</v>
      </c>
      <c r="D69" s="179">
        <v>5834067.5999999996</v>
      </c>
      <c r="E69" s="179">
        <f t="shared" si="0"/>
        <v>0</v>
      </c>
      <c r="F69" s="179">
        <v>0</v>
      </c>
      <c r="G69" s="82">
        <v>0</v>
      </c>
      <c r="H69" s="82">
        <v>0</v>
      </c>
      <c r="I69" s="92">
        <f t="shared" si="1"/>
        <v>0</v>
      </c>
      <c r="J69" s="92">
        <f t="shared" si="2"/>
        <v>0</v>
      </c>
      <c r="K69" s="92">
        <f t="shared" si="3"/>
        <v>0</v>
      </c>
      <c r="M69" s="92">
        <f t="shared" si="4"/>
        <v>5834067.5999999996</v>
      </c>
      <c r="N69" s="92"/>
    </row>
    <row r="70" spans="1:14">
      <c r="A70" s="22">
        <v>332</v>
      </c>
      <c r="B70" s="22" t="s">
        <v>151</v>
      </c>
      <c r="C70" s="179">
        <v>1495190.51</v>
      </c>
      <c r="D70" s="179">
        <v>1490268.63</v>
      </c>
      <c r="E70" s="179">
        <f t="shared" si="0"/>
        <v>4921.8800000001211</v>
      </c>
      <c r="F70" s="179">
        <v>0</v>
      </c>
      <c r="G70" s="82">
        <v>0</v>
      </c>
      <c r="H70" s="82">
        <v>56055.479999999996</v>
      </c>
      <c r="I70" s="92">
        <f t="shared" si="1"/>
        <v>0</v>
      </c>
      <c r="J70" s="92">
        <f t="shared" si="2"/>
        <v>0</v>
      </c>
      <c r="K70" s="92">
        <f t="shared" si="3"/>
        <v>56240.613297680968</v>
      </c>
      <c r="M70" s="92">
        <f t="shared" si="4"/>
        <v>1438949.8967023192</v>
      </c>
      <c r="N70" s="92"/>
    </row>
    <row r="71" spans="1:14">
      <c r="A71" s="22">
        <v>333</v>
      </c>
      <c r="B71" s="22" t="s">
        <v>152</v>
      </c>
      <c r="C71" s="179">
        <v>3171018.99</v>
      </c>
      <c r="D71" s="179">
        <v>3315000.99</v>
      </c>
      <c r="E71" s="179">
        <f t="shared" ref="E71:E80" si="5">C71-D71</f>
        <v>-143982</v>
      </c>
      <c r="F71" s="179">
        <v>0</v>
      </c>
      <c r="G71" s="82">
        <v>0</v>
      </c>
      <c r="H71" s="82">
        <v>116491.84999999999</v>
      </c>
      <c r="I71" s="92">
        <f t="shared" ref="I71:I80" si="6">((F71/$D71)*$E71)+F71</f>
        <v>0</v>
      </c>
      <c r="J71" s="92">
        <f t="shared" ref="J71:J80" si="7">((G71/$D71)*$E71)+G71</f>
        <v>0</v>
      </c>
      <c r="K71" s="92">
        <f t="shared" ref="K71:K80" si="8">((H71/$D71)*$E71)+H71</f>
        <v>111432.20458894387</v>
      </c>
      <c r="M71" s="92">
        <f t="shared" ref="M71:M80" si="9">C71-SUM(I71:K71)</f>
        <v>3059586.7854110561</v>
      </c>
      <c r="N71" s="92"/>
    </row>
    <row r="72" spans="1:14">
      <c r="A72" s="22">
        <v>356</v>
      </c>
      <c r="B72" s="22" t="s">
        <v>153</v>
      </c>
      <c r="C72" s="179">
        <v>2216353.12</v>
      </c>
      <c r="D72" s="179">
        <v>2190054.39</v>
      </c>
      <c r="E72" s="179">
        <f t="shared" si="5"/>
        <v>26298.729999999981</v>
      </c>
      <c r="F72" s="179">
        <v>0</v>
      </c>
      <c r="G72" s="82">
        <v>-406.46</v>
      </c>
      <c r="H72" s="82">
        <v>87831.27</v>
      </c>
      <c r="I72" s="92">
        <f t="shared" si="6"/>
        <v>0</v>
      </c>
      <c r="J72" s="92">
        <f t="shared" si="7"/>
        <v>-411.34087503424968</v>
      </c>
      <c r="K72" s="92">
        <f t="shared" si="8"/>
        <v>88885.970223809098</v>
      </c>
      <c r="M72" s="92">
        <f t="shared" si="9"/>
        <v>2127878.4906512252</v>
      </c>
      <c r="N72" s="92"/>
    </row>
    <row r="73" spans="1:14">
      <c r="A73" s="22">
        <v>358</v>
      </c>
      <c r="B73" s="22" t="s">
        <v>154</v>
      </c>
      <c r="C73" s="179">
        <v>25940739.34</v>
      </c>
      <c r="D73" s="179">
        <v>25533304.899999999</v>
      </c>
      <c r="E73" s="179">
        <f t="shared" si="5"/>
        <v>407434.44000000134</v>
      </c>
      <c r="F73" s="179">
        <v>0</v>
      </c>
      <c r="G73" s="82">
        <v>0</v>
      </c>
      <c r="H73" s="82">
        <v>1019005.7200000001</v>
      </c>
      <c r="I73" s="92">
        <f t="shared" si="6"/>
        <v>0</v>
      </c>
      <c r="J73" s="92">
        <f t="shared" si="7"/>
        <v>0</v>
      </c>
      <c r="K73" s="92">
        <f t="shared" si="8"/>
        <v>1035265.9740685988</v>
      </c>
      <c r="M73" s="92">
        <f t="shared" si="9"/>
        <v>24905473.365931399</v>
      </c>
      <c r="N73" s="92"/>
    </row>
    <row r="74" spans="1:14">
      <c r="A74" s="22">
        <v>359</v>
      </c>
      <c r="B74" s="22" t="s">
        <v>155</v>
      </c>
      <c r="C74" s="179">
        <v>26914715.859999999</v>
      </c>
      <c r="D74" s="179">
        <v>26728556.190000001</v>
      </c>
      <c r="E74" s="179">
        <f t="shared" si="5"/>
        <v>186159.66999999806</v>
      </c>
      <c r="F74" s="179">
        <v>0</v>
      </c>
      <c r="G74" s="82">
        <v>0</v>
      </c>
      <c r="H74" s="82">
        <v>797534.82</v>
      </c>
      <c r="I74" s="92">
        <f t="shared" si="6"/>
        <v>0</v>
      </c>
      <c r="J74" s="92">
        <f t="shared" si="7"/>
        <v>0</v>
      </c>
      <c r="K74" s="92">
        <f t="shared" si="8"/>
        <v>803089.50906922307</v>
      </c>
      <c r="M74" s="92">
        <f t="shared" si="9"/>
        <v>26111626.350930776</v>
      </c>
      <c r="N74" s="92"/>
    </row>
    <row r="75" spans="1:14">
      <c r="A75" s="22">
        <v>360</v>
      </c>
      <c r="B75" s="22" t="s">
        <v>156</v>
      </c>
      <c r="C75" s="179">
        <v>1074714.3700000001</v>
      </c>
      <c r="D75" s="179">
        <v>1108492.3700000001</v>
      </c>
      <c r="E75" s="179">
        <f t="shared" si="5"/>
        <v>-33778</v>
      </c>
      <c r="F75" s="179">
        <v>0</v>
      </c>
      <c r="G75" s="82">
        <v>0</v>
      </c>
      <c r="H75" s="82">
        <v>44773.53</v>
      </c>
      <c r="I75" s="92">
        <f t="shared" si="6"/>
        <v>0</v>
      </c>
      <c r="J75" s="92">
        <f t="shared" si="7"/>
        <v>0</v>
      </c>
      <c r="K75" s="92">
        <f t="shared" si="8"/>
        <v>43409.190165761895</v>
      </c>
      <c r="M75" s="92">
        <f t="shared" si="9"/>
        <v>1031305.1798342383</v>
      </c>
      <c r="N75" s="92"/>
    </row>
    <row r="76" spans="1:14">
      <c r="A76" s="22">
        <v>370</v>
      </c>
      <c r="B76" s="22" t="s">
        <v>156</v>
      </c>
      <c r="C76" s="179">
        <v>732126</v>
      </c>
      <c r="D76" s="179">
        <v>713030</v>
      </c>
      <c r="E76" s="179">
        <f t="shared" si="5"/>
        <v>19096</v>
      </c>
      <c r="F76" s="179">
        <v>0</v>
      </c>
      <c r="G76" s="82">
        <v>0</v>
      </c>
      <c r="H76" s="82">
        <v>32538.95</v>
      </c>
      <c r="I76" s="92">
        <f t="shared" si="6"/>
        <v>0</v>
      </c>
      <c r="J76" s="92">
        <f t="shared" si="7"/>
        <v>0</v>
      </c>
      <c r="K76" s="92">
        <f t="shared" si="8"/>
        <v>33410.391298683084</v>
      </c>
      <c r="M76" s="92">
        <f t="shared" si="9"/>
        <v>698715.60870131687</v>
      </c>
      <c r="N76" s="92"/>
    </row>
    <row r="77" spans="1:14">
      <c r="A77" s="22">
        <v>371</v>
      </c>
      <c r="B77" s="22" t="s">
        <v>156</v>
      </c>
      <c r="C77" s="179">
        <v>95906633.060000002</v>
      </c>
      <c r="D77" s="179">
        <v>101187606.68000001</v>
      </c>
      <c r="E77" s="179">
        <f t="shared" si="5"/>
        <v>-5280973.6200000048</v>
      </c>
      <c r="F77" s="179">
        <v>11742.92</v>
      </c>
      <c r="G77" s="82">
        <v>0</v>
      </c>
      <c r="H77" s="82">
        <v>3016189.43</v>
      </c>
      <c r="I77" s="92">
        <f t="shared" si="6"/>
        <v>11130.05788401097</v>
      </c>
      <c r="J77" s="92">
        <f t="shared" si="7"/>
        <v>0</v>
      </c>
      <c r="K77" s="92">
        <f t="shared" si="8"/>
        <v>2858774.7293724269</v>
      </c>
      <c r="M77" s="92">
        <f t="shared" si="9"/>
        <v>93036728.272743568</v>
      </c>
      <c r="N77" s="92"/>
    </row>
    <row r="78" spans="1:14">
      <c r="A78" s="22">
        <v>372</v>
      </c>
      <c r="B78" s="22" t="s">
        <v>156</v>
      </c>
      <c r="C78" s="179">
        <v>19813337.989999998</v>
      </c>
      <c r="D78" s="179">
        <v>19277150.079999998</v>
      </c>
      <c r="E78" s="179">
        <f t="shared" si="5"/>
        <v>536187.91000000015</v>
      </c>
      <c r="F78" s="179">
        <v>0</v>
      </c>
      <c r="G78" s="82">
        <v>0</v>
      </c>
      <c r="H78" s="82">
        <v>557507.03</v>
      </c>
      <c r="I78" s="92">
        <f t="shared" si="6"/>
        <v>0</v>
      </c>
      <c r="J78" s="92">
        <f t="shared" si="7"/>
        <v>0</v>
      </c>
      <c r="K78" s="92">
        <f t="shared" si="8"/>
        <v>573013.9139525271</v>
      </c>
      <c r="M78" s="92">
        <f t="shared" si="9"/>
        <v>19240324.076047473</v>
      </c>
      <c r="N78" s="92"/>
    </row>
    <row r="79" spans="1:14">
      <c r="A79" s="22">
        <v>528</v>
      </c>
      <c r="B79" s="22" t="s">
        <v>157</v>
      </c>
      <c r="C79" s="179">
        <v>1926598.97</v>
      </c>
      <c r="D79" s="179">
        <v>1928088.53</v>
      </c>
      <c r="E79" s="179">
        <f t="shared" si="5"/>
        <v>-1489.5600000000559</v>
      </c>
      <c r="F79" s="179">
        <v>452.78</v>
      </c>
      <c r="G79" s="82">
        <v>0</v>
      </c>
      <c r="H79" s="82">
        <v>99543.690000000017</v>
      </c>
      <c r="I79" s="92">
        <f t="shared" si="6"/>
        <v>452.43020124008513</v>
      </c>
      <c r="J79" s="92">
        <f t="shared" si="7"/>
        <v>0</v>
      </c>
      <c r="K79" s="92">
        <f t="shared" si="8"/>
        <v>99466.786737224829</v>
      </c>
      <c r="M79" s="92">
        <f t="shared" si="9"/>
        <v>1826679.7530615351</v>
      </c>
      <c r="N79" s="92"/>
    </row>
    <row r="80" spans="1:14">
      <c r="A80" s="181">
        <v>540</v>
      </c>
      <c r="B80" s="181" t="s">
        <v>158</v>
      </c>
      <c r="C80" s="84">
        <v>255411.94</v>
      </c>
      <c r="D80" s="84">
        <v>251038.57</v>
      </c>
      <c r="E80" s="84">
        <f t="shared" si="5"/>
        <v>4373.3699999999953</v>
      </c>
      <c r="F80" s="84">
        <v>0</v>
      </c>
      <c r="G80" s="182">
        <v>0</v>
      </c>
      <c r="H80" s="85">
        <v>11051.599999999999</v>
      </c>
      <c r="I80" s="183">
        <f t="shared" si="6"/>
        <v>0</v>
      </c>
      <c r="J80" s="183">
        <f t="shared" si="7"/>
        <v>0</v>
      </c>
      <c r="K80" s="183">
        <f t="shared" si="8"/>
        <v>11244.131115405889</v>
      </c>
      <c r="L80" s="181"/>
      <c r="M80" s="183">
        <f t="shared" si="9"/>
        <v>244167.80888459412</v>
      </c>
      <c r="N80" s="92"/>
    </row>
    <row r="81" spans="1:16" ht="13.5" thickBot="1">
      <c r="A81" s="181"/>
      <c r="B81" s="181"/>
      <c r="C81" s="84"/>
      <c r="D81" s="84"/>
      <c r="E81" s="84"/>
      <c r="F81" s="84"/>
      <c r="G81" s="85"/>
      <c r="H81" s="85"/>
      <c r="I81" s="85"/>
      <c r="J81" s="183"/>
      <c r="K81" s="183"/>
      <c r="L81" s="184"/>
      <c r="M81" s="183"/>
      <c r="N81" s="93"/>
    </row>
    <row r="82" spans="1:16" ht="13.5" thickBot="1">
      <c r="A82" s="176" t="s">
        <v>21</v>
      </c>
      <c r="C82" s="86">
        <f t="shared" ref="C82:K82" si="10">SUM(C6:C81)</f>
        <v>671691537.52999997</v>
      </c>
      <c r="D82" s="86">
        <f t="shared" si="10"/>
        <v>669068164.6500001</v>
      </c>
      <c r="E82" s="86">
        <f t="shared" si="10"/>
        <v>2623372.8799999743</v>
      </c>
      <c r="F82" s="86">
        <f t="shared" si="10"/>
        <v>12196.35</v>
      </c>
      <c r="G82" s="86">
        <f t="shared" si="10"/>
        <v>-125.69999999999959</v>
      </c>
      <c r="H82" s="86">
        <f t="shared" si="10"/>
        <v>26077561.840000007</v>
      </c>
      <c r="I82" s="86">
        <f t="shared" si="10"/>
        <v>11583.146417758438</v>
      </c>
      <c r="J82" s="86">
        <f t="shared" si="10"/>
        <v>-123.02196365034951</v>
      </c>
      <c r="K82" s="86">
        <f t="shared" si="10"/>
        <v>26246536.315912779</v>
      </c>
      <c r="M82" s="86">
        <f>SUM(M6:M81)</f>
        <v>645433541.08963299</v>
      </c>
      <c r="N82" s="86"/>
      <c r="O82" s="90">
        <f>SUM(M18:M80)</f>
        <v>362316253.30368847</v>
      </c>
      <c r="P82" s="180" t="s">
        <v>159</v>
      </c>
    </row>
    <row r="83" spans="1:16">
      <c r="C83" s="92"/>
      <c r="D83" s="92"/>
    </row>
    <row r="84" spans="1:16" ht="38.25">
      <c r="A84" s="22" t="s">
        <v>160</v>
      </c>
      <c r="C84" s="185" t="s">
        <v>161</v>
      </c>
      <c r="D84" s="185" t="s">
        <v>162</v>
      </c>
      <c r="E84" s="22" t="s">
        <v>163</v>
      </c>
      <c r="F84" s="92" t="s">
        <v>164</v>
      </c>
      <c r="G84" s="92" t="s">
        <v>164</v>
      </c>
      <c r="H84" s="92" t="s">
        <v>164</v>
      </c>
      <c r="I84" s="92" t="s">
        <v>163</v>
      </c>
      <c r="J84" s="92" t="s">
        <v>163</v>
      </c>
      <c r="K84" s="92" t="s">
        <v>163</v>
      </c>
      <c r="M84" s="92">
        <f>C82-I82-J82-K82</f>
        <v>645433541.08963311</v>
      </c>
      <c r="N84" s="92"/>
      <c r="O84" s="82" t="s">
        <v>165</v>
      </c>
    </row>
    <row r="86" spans="1:16">
      <c r="G86" s="92"/>
      <c r="M86" s="92">
        <f>M82-M84</f>
        <v>0</v>
      </c>
      <c r="N86" s="92"/>
    </row>
    <row r="87" spans="1:16">
      <c r="G87" s="92"/>
    </row>
    <row r="88" spans="1:16">
      <c r="G88" s="92"/>
    </row>
    <row r="89" spans="1:16">
      <c r="G89" s="92"/>
    </row>
    <row r="90" spans="1:16">
      <c r="G90" s="92"/>
    </row>
  </sheetData>
  <pageMargins left="0.7" right="0.7" top="0.75" bottom="0.75" header="0.3" footer="0.3"/>
  <ignoredErrors>
    <ignoredError sqref="A5:C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EBFC6-3E8D-48D6-90AE-C26C279CA46D}">
  <dimension ref="A1:O85"/>
  <sheetViews>
    <sheetView zoomScale="80" zoomScaleNormal="80" workbookViewId="0">
      <pane xSplit="2" ySplit="4" topLeftCell="C5" activePane="bottomRight" state="frozen"/>
      <selection pane="topRight" activeCell="C1" sqref="C1"/>
      <selection pane="bottomLeft" activeCell="A5" sqref="A5"/>
      <selection pane="bottomRight"/>
    </sheetView>
  </sheetViews>
  <sheetFormatPr defaultRowHeight="12.75"/>
  <cols>
    <col min="1" max="1" width="9.140625" style="22"/>
    <col min="2" max="2" width="13.28515625" style="22" customWidth="1"/>
    <col min="3" max="14" width="13.140625" style="22" customWidth="1"/>
    <col min="15" max="15" width="15" style="22" customWidth="1"/>
    <col min="16" max="16384" width="9.140625" style="22"/>
  </cols>
  <sheetData>
    <row r="1" spans="1:15">
      <c r="A1" s="29" t="s">
        <v>174</v>
      </c>
      <c r="B1" s="29"/>
      <c r="C1" s="29"/>
      <c r="D1" s="29"/>
      <c r="E1" s="29"/>
      <c r="F1" s="29"/>
      <c r="G1" s="29"/>
      <c r="H1" s="29"/>
      <c r="I1" s="29"/>
      <c r="J1" s="29"/>
      <c r="K1" s="29"/>
      <c r="L1" s="29"/>
      <c r="M1" s="29"/>
      <c r="N1" s="29"/>
      <c r="O1" s="29"/>
    </row>
    <row r="2" spans="1:15">
      <c r="A2" s="29" t="s">
        <v>190</v>
      </c>
      <c r="B2" s="29"/>
      <c r="C2" s="29"/>
      <c r="D2" s="29"/>
      <c r="E2" s="29"/>
      <c r="F2" s="29"/>
      <c r="G2" s="29"/>
      <c r="H2" s="29"/>
      <c r="I2" s="29"/>
      <c r="J2" s="29"/>
      <c r="K2" s="29"/>
      <c r="L2" s="29"/>
      <c r="M2" s="29"/>
      <c r="N2" s="29"/>
      <c r="O2" s="29"/>
    </row>
    <row r="3" spans="1:15">
      <c r="A3" s="29"/>
      <c r="B3" s="29"/>
      <c r="C3" s="29">
        <v>2024</v>
      </c>
      <c r="D3" s="29"/>
      <c r="E3" s="29"/>
      <c r="F3" s="29"/>
      <c r="G3" s="29"/>
      <c r="H3" s="29"/>
      <c r="I3" s="29">
        <v>2025</v>
      </c>
      <c r="J3" s="29"/>
      <c r="K3" s="29"/>
      <c r="L3" s="29"/>
      <c r="M3" s="29"/>
      <c r="N3" s="29"/>
      <c r="O3" s="29"/>
    </row>
    <row r="4" spans="1:15" ht="13.5" thickBot="1">
      <c r="A4" s="146" t="s">
        <v>175</v>
      </c>
      <c r="B4" s="146" t="s">
        <v>189</v>
      </c>
      <c r="C4" s="146" t="s">
        <v>176</v>
      </c>
      <c r="D4" s="146" t="s">
        <v>177</v>
      </c>
      <c r="E4" s="146" t="s">
        <v>178</v>
      </c>
      <c r="F4" s="146" t="s">
        <v>179</v>
      </c>
      <c r="G4" s="146" t="s">
        <v>180</v>
      </c>
      <c r="H4" s="146" t="s">
        <v>181</v>
      </c>
      <c r="I4" s="146" t="s">
        <v>182</v>
      </c>
      <c r="J4" s="146" t="s">
        <v>183</v>
      </c>
      <c r="K4" s="146" t="s">
        <v>184</v>
      </c>
      <c r="L4" s="146" t="s">
        <v>185</v>
      </c>
      <c r="M4" s="146" t="s">
        <v>186</v>
      </c>
      <c r="N4" s="146" t="s">
        <v>187</v>
      </c>
      <c r="O4" s="146" t="s">
        <v>188</v>
      </c>
    </row>
    <row r="5" spans="1:15">
      <c r="A5" s="147">
        <v>11</v>
      </c>
      <c r="B5" s="148" t="s">
        <v>89</v>
      </c>
      <c r="C5" s="149">
        <v>196767</v>
      </c>
      <c r="D5" s="149">
        <v>186706</v>
      </c>
      <c r="E5" s="149">
        <v>167144</v>
      </c>
      <c r="F5" s="149">
        <v>133587</v>
      </c>
      <c r="G5" s="149">
        <v>118232</v>
      </c>
      <c r="H5" s="149">
        <v>202512</v>
      </c>
      <c r="I5" s="149">
        <v>266019</v>
      </c>
      <c r="J5" s="149">
        <v>289782</v>
      </c>
      <c r="K5" s="149">
        <v>208708</v>
      </c>
      <c r="L5" s="149">
        <v>142678</v>
      </c>
      <c r="M5" s="149">
        <v>126825</v>
      </c>
      <c r="N5" s="149">
        <v>137394</v>
      </c>
      <c r="O5" s="150">
        <f>SUM(C5:N5)</f>
        <v>2176354</v>
      </c>
    </row>
    <row r="6" spans="1:15">
      <c r="A6" s="151">
        <v>12</v>
      </c>
      <c r="B6" s="34" t="s">
        <v>90</v>
      </c>
      <c r="C6" s="152">
        <v>16980</v>
      </c>
      <c r="D6" s="152">
        <v>15403</v>
      </c>
      <c r="E6" s="152">
        <v>13594</v>
      </c>
      <c r="F6" s="152">
        <v>10205</v>
      </c>
      <c r="G6" s="152">
        <v>9399</v>
      </c>
      <c r="H6" s="152">
        <v>18741</v>
      </c>
      <c r="I6" s="152">
        <v>26139</v>
      </c>
      <c r="J6" s="152">
        <v>23120</v>
      </c>
      <c r="K6" s="152">
        <v>19016</v>
      </c>
      <c r="L6" s="152">
        <v>13345</v>
      </c>
      <c r="M6" s="152">
        <v>10621</v>
      </c>
      <c r="N6" s="152">
        <v>11989</v>
      </c>
      <c r="O6" s="153">
        <f t="shared" ref="O6:O69" si="0">SUM(C6:N6)</f>
        <v>188552</v>
      </c>
    </row>
    <row r="7" spans="1:15">
      <c r="A7" s="151">
        <v>13</v>
      </c>
      <c r="B7" s="34" t="s">
        <v>91</v>
      </c>
      <c r="C7" s="152">
        <v>1994</v>
      </c>
      <c r="D7" s="152">
        <v>1823</v>
      </c>
      <c r="E7" s="152">
        <v>1618</v>
      </c>
      <c r="F7" s="152">
        <v>1073</v>
      </c>
      <c r="G7" s="152">
        <v>1353</v>
      </c>
      <c r="H7" s="152">
        <v>2059</v>
      </c>
      <c r="I7" s="152">
        <v>2536</v>
      </c>
      <c r="J7" s="152">
        <v>2100</v>
      </c>
      <c r="K7" s="152">
        <v>1980</v>
      </c>
      <c r="L7" s="152">
        <v>1699</v>
      </c>
      <c r="M7" s="152">
        <v>1423</v>
      </c>
      <c r="N7" s="152">
        <v>997</v>
      </c>
      <c r="O7" s="153">
        <f t="shared" si="0"/>
        <v>20655</v>
      </c>
    </row>
    <row r="8" spans="1:15">
      <c r="A8" s="151">
        <v>14</v>
      </c>
      <c r="B8" s="34" t="s">
        <v>92</v>
      </c>
      <c r="C8" s="152">
        <v>24289</v>
      </c>
      <c r="D8" s="152">
        <v>23192</v>
      </c>
      <c r="E8" s="152">
        <v>19276</v>
      </c>
      <c r="F8" s="152">
        <v>15697</v>
      </c>
      <c r="G8" s="152">
        <v>11800</v>
      </c>
      <c r="H8" s="152">
        <v>18184</v>
      </c>
      <c r="I8" s="152">
        <v>25875</v>
      </c>
      <c r="J8" s="152">
        <v>27344</v>
      </c>
      <c r="K8" s="152">
        <v>23116</v>
      </c>
      <c r="L8" s="152">
        <v>14472</v>
      </c>
      <c r="M8" s="152">
        <v>12557</v>
      </c>
      <c r="N8" s="152">
        <v>13117</v>
      </c>
      <c r="O8" s="153">
        <f t="shared" si="0"/>
        <v>228919</v>
      </c>
    </row>
    <row r="9" spans="1:15">
      <c r="A9" s="151">
        <v>15</v>
      </c>
      <c r="B9" s="34" t="s">
        <v>93</v>
      </c>
      <c r="C9" s="152">
        <v>83240021</v>
      </c>
      <c r="D9" s="152">
        <v>79980562</v>
      </c>
      <c r="E9" s="152">
        <v>68967331</v>
      </c>
      <c r="F9" s="152">
        <v>55520684</v>
      </c>
      <c r="G9" s="152">
        <v>51473631</v>
      </c>
      <c r="H9" s="152">
        <v>85079728</v>
      </c>
      <c r="I9" s="152">
        <v>112093428</v>
      </c>
      <c r="J9" s="152">
        <v>107069401</v>
      </c>
      <c r="K9" s="152">
        <v>82960160</v>
      </c>
      <c r="L9" s="152">
        <v>58482989</v>
      </c>
      <c r="M9" s="152">
        <v>51863519</v>
      </c>
      <c r="N9" s="152">
        <v>56634880</v>
      </c>
      <c r="O9" s="153">
        <f t="shared" si="0"/>
        <v>893366334</v>
      </c>
    </row>
    <row r="10" spans="1:15">
      <c r="A10" s="151">
        <v>17</v>
      </c>
      <c r="B10" s="34" t="s">
        <v>94</v>
      </c>
      <c r="C10" s="152">
        <v>398664</v>
      </c>
      <c r="D10" s="152">
        <v>345968</v>
      </c>
      <c r="E10" s="152">
        <v>298530</v>
      </c>
      <c r="F10" s="152">
        <v>237017</v>
      </c>
      <c r="G10" s="152">
        <v>233582</v>
      </c>
      <c r="H10" s="152">
        <v>412534</v>
      </c>
      <c r="I10" s="152">
        <v>554704</v>
      </c>
      <c r="J10" s="152">
        <v>517635</v>
      </c>
      <c r="K10" s="152">
        <v>388005</v>
      </c>
      <c r="L10" s="152">
        <v>258845</v>
      </c>
      <c r="M10" s="152">
        <v>216575</v>
      </c>
      <c r="N10" s="152">
        <v>247366</v>
      </c>
      <c r="O10" s="153">
        <f t="shared" si="0"/>
        <v>4109425</v>
      </c>
    </row>
    <row r="11" spans="1:15">
      <c r="A11" s="151">
        <v>22</v>
      </c>
      <c r="B11" s="34" t="s">
        <v>95</v>
      </c>
      <c r="C11" s="152">
        <v>81520495</v>
      </c>
      <c r="D11" s="152">
        <v>77800731</v>
      </c>
      <c r="E11" s="152">
        <v>67060011</v>
      </c>
      <c r="F11" s="152">
        <v>55746958</v>
      </c>
      <c r="G11" s="152">
        <v>56554289</v>
      </c>
      <c r="H11" s="152">
        <v>100717106</v>
      </c>
      <c r="I11" s="152">
        <v>137933711</v>
      </c>
      <c r="J11" s="152">
        <v>133061564</v>
      </c>
      <c r="K11" s="152">
        <v>100889263</v>
      </c>
      <c r="L11" s="152">
        <v>65816807</v>
      </c>
      <c r="M11" s="152">
        <v>53957655</v>
      </c>
      <c r="N11" s="152">
        <v>56602412</v>
      </c>
      <c r="O11" s="153">
        <f t="shared" si="0"/>
        <v>987661002</v>
      </c>
    </row>
    <row r="12" spans="1:15">
      <c r="A12" s="151">
        <v>28</v>
      </c>
      <c r="B12" s="34" t="s">
        <v>96</v>
      </c>
      <c r="C12" s="152">
        <v>8799</v>
      </c>
      <c r="D12" s="152">
        <v>8339</v>
      </c>
      <c r="E12" s="152">
        <v>7752</v>
      </c>
      <c r="F12" s="152">
        <v>7763</v>
      </c>
      <c r="G12" s="152">
        <v>7588</v>
      </c>
      <c r="H12" s="152">
        <v>16712</v>
      </c>
      <c r="I12" s="152">
        <v>22679</v>
      </c>
      <c r="J12" s="152">
        <v>19088</v>
      </c>
      <c r="K12" s="152">
        <v>13736</v>
      </c>
      <c r="L12" s="152">
        <v>7060</v>
      </c>
      <c r="M12" s="152">
        <v>10068</v>
      </c>
      <c r="N12" s="152">
        <v>9269</v>
      </c>
      <c r="O12" s="153">
        <f t="shared" si="0"/>
        <v>138853</v>
      </c>
    </row>
    <row r="13" spans="1:15">
      <c r="A13" s="151">
        <v>30</v>
      </c>
      <c r="B13" s="34" t="s">
        <v>97</v>
      </c>
      <c r="C13" s="152">
        <v>105641</v>
      </c>
      <c r="D13" s="152">
        <v>105714</v>
      </c>
      <c r="E13" s="152">
        <v>85953</v>
      </c>
      <c r="F13" s="152">
        <v>74423</v>
      </c>
      <c r="G13" s="152">
        <v>66150</v>
      </c>
      <c r="H13" s="152">
        <v>122648</v>
      </c>
      <c r="I13" s="152">
        <v>185590</v>
      </c>
      <c r="J13" s="152">
        <v>198786</v>
      </c>
      <c r="K13" s="152">
        <v>147706</v>
      </c>
      <c r="L13" s="152">
        <v>90945</v>
      </c>
      <c r="M13" s="152">
        <v>71426</v>
      </c>
      <c r="N13" s="152">
        <v>72917</v>
      </c>
      <c r="O13" s="153">
        <f t="shared" si="0"/>
        <v>1327899</v>
      </c>
    </row>
    <row r="14" spans="1:15">
      <c r="A14" s="151">
        <v>32</v>
      </c>
      <c r="B14" s="34" t="s">
        <v>98</v>
      </c>
      <c r="C14" s="152">
        <v>113141</v>
      </c>
      <c r="D14" s="152">
        <v>105478</v>
      </c>
      <c r="E14" s="152">
        <v>94446</v>
      </c>
      <c r="F14" s="152">
        <v>69580</v>
      </c>
      <c r="G14" s="152">
        <v>62661</v>
      </c>
      <c r="H14" s="152">
        <v>126100</v>
      </c>
      <c r="I14" s="152">
        <v>189968</v>
      </c>
      <c r="J14" s="152">
        <v>176718</v>
      </c>
      <c r="K14" s="152">
        <v>141671</v>
      </c>
      <c r="L14" s="152">
        <v>85751</v>
      </c>
      <c r="M14" s="152">
        <v>74121</v>
      </c>
      <c r="N14" s="152">
        <v>80727</v>
      </c>
      <c r="O14" s="153">
        <f t="shared" si="0"/>
        <v>1320362</v>
      </c>
    </row>
    <row r="15" spans="1:15">
      <c r="A15" s="151">
        <v>34</v>
      </c>
      <c r="B15" s="34" t="s">
        <v>99</v>
      </c>
      <c r="C15" s="152">
        <v>537</v>
      </c>
      <c r="D15" s="152">
        <v>479</v>
      </c>
      <c r="E15" s="152">
        <v>481</v>
      </c>
      <c r="F15" s="152">
        <v>512</v>
      </c>
      <c r="G15" s="152">
        <v>563</v>
      </c>
      <c r="H15" s="152">
        <v>1917</v>
      </c>
      <c r="I15" s="152">
        <v>2082</v>
      </c>
      <c r="J15" s="152">
        <v>2177</v>
      </c>
      <c r="K15" s="152">
        <v>1311</v>
      </c>
      <c r="L15" s="152">
        <v>763</v>
      </c>
      <c r="M15" s="152">
        <v>658</v>
      </c>
      <c r="N15" s="152">
        <v>553</v>
      </c>
      <c r="O15" s="153">
        <f t="shared" si="0"/>
        <v>12033</v>
      </c>
    </row>
    <row r="16" spans="1:15" ht="13.5" thickBot="1">
      <c r="A16" s="154">
        <v>36</v>
      </c>
      <c r="B16" s="155" t="s">
        <v>100</v>
      </c>
      <c r="C16" s="156">
        <v>21621</v>
      </c>
      <c r="D16" s="156">
        <v>16600</v>
      </c>
      <c r="E16" s="156">
        <v>17013</v>
      </c>
      <c r="F16" s="156">
        <v>14398</v>
      </c>
      <c r="G16" s="156">
        <v>10040</v>
      </c>
      <c r="H16" s="156">
        <v>16277</v>
      </c>
      <c r="I16" s="156">
        <v>23629</v>
      </c>
      <c r="J16" s="156">
        <v>22004</v>
      </c>
      <c r="K16" s="156">
        <v>20634</v>
      </c>
      <c r="L16" s="156">
        <v>11536</v>
      </c>
      <c r="M16" s="156">
        <v>10958</v>
      </c>
      <c r="N16" s="156">
        <v>10794</v>
      </c>
      <c r="O16" s="157">
        <f t="shared" si="0"/>
        <v>195504</v>
      </c>
    </row>
    <row r="17" spans="1:15">
      <c r="A17" s="147">
        <v>93</v>
      </c>
      <c r="B17" s="148" t="s">
        <v>102</v>
      </c>
      <c r="C17" s="149">
        <v>16346</v>
      </c>
      <c r="D17" s="149">
        <v>23565</v>
      </c>
      <c r="E17" s="149">
        <v>25478</v>
      </c>
      <c r="F17" s="149">
        <v>29652</v>
      </c>
      <c r="G17" s="149">
        <v>30743</v>
      </c>
      <c r="H17" s="149">
        <v>32025</v>
      </c>
      <c r="I17" s="149">
        <v>30983</v>
      </c>
      <c r="J17" s="149">
        <v>25619</v>
      </c>
      <c r="K17" s="149">
        <v>25254</v>
      </c>
      <c r="L17" s="149">
        <v>21537</v>
      </c>
      <c r="M17" s="149">
        <v>19161</v>
      </c>
      <c r="N17" s="149">
        <v>16821</v>
      </c>
      <c r="O17" s="150">
        <f t="shared" si="0"/>
        <v>297184</v>
      </c>
    </row>
    <row r="18" spans="1:15">
      <c r="A18" s="151">
        <v>94</v>
      </c>
      <c r="B18" s="34" t="s">
        <v>103</v>
      </c>
      <c r="C18" s="152">
        <v>392145</v>
      </c>
      <c r="D18" s="152">
        <v>433843</v>
      </c>
      <c r="E18" s="152">
        <v>474141</v>
      </c>
      <c r="F18" s="152">
        <v>539610</v>
      </c>
      <c r="G18" s="152">
        <v>568903</v>
      </c>
      <c r="H18" s="152">
        <v>606652</v>
      </c>
      <c r="I18" s="152">
        <v>584254</v>
      </c>
      <c r="J18" s="152">
        <v>483589</v>
      </c>
      <c r="K18" s="152">
        <v>470977</v>
      </c>
      <c r="L18" s="152">
        <v>386409</v>
      </c>
      <c r="M18" s="152">
        <v>340636</v>
      </c>
      <c r="N18" s="152">
        <v>303969</v>
      </c>
      <c r="O18" s="153">
        <f t="shared" si="0"/>
        <v>5585128</v>
      </c>
    </row>
    <row r="19" spans="1:15">
      <c r="A19" s="151">
        <v>95</v>
      </c>
      <c r="B19" s="34" t="s">
        <v>104</v>
      </c>
      <c r="C19" s="152">
        <v>7865</v>
      </c>
      <c r="D19" s="152">
        <v>8970</v>
      </c>
      <c r="E19" s="152">
        <v>9761</v>
      </c>
      <c r="F19" s="152">
        <v>11392</v>
      </c>
      <c r="G19" s="152">
        <v>12044</v>
      </c>
      <c r="H19" s="152">
        <v>12789</v>
      </c>
      <c r="I19" s="152">
        <v>12475</v>
      </c>
      <c r="J19" s="152">
        <v>10261</v>
      </c>
      <c r="K19" s="152">
        <v>10262</v>
      </c>
      <c r="L19" s="152">
        <v>4789</v>
      </c>
      <c r="M19" s="152">
        <v>7620</v>
      </c>
      <c r="N19" s="152">
        <v>6840</v>
      </c>
      <c r="O19" s="153">
        <f t="shared" si="0"/>
        <v>115068</v>
      </c>
    </row>
    <row r="20" spans="1:15">
      <c r="A20" s="151">
        <v>97</v>
      </c>
      <c r="B20" s="34" t="s">
        <v>105</v>
      </c>
      <c r="C20" s="152">
        <v>87483</v>
      </c>
      <c r="D20" s="152">
        <v>93994</v>
      </c>
      <c r="E20" s="152">
        <v>107270</v>
      </c>
      <c r="F20" s="152">
        <v>125183</v>
      </c>
      <c r="G20" s="152">
        <v>129510</v>
      </c>
      <c r="H20" s="152">
        <v>141261</v>
      </c>
      <c r="I20" s="152">
        <v>141221</v>
      </c>
      <c r="J20" s="152">
        <v>115026</v>
      </c>
      <c r="K20" s="152">
        <v>112504</v>
      </c>
      <c r="L20" s="152">
        <v>97246</v>
      </c>
      <c r="M20" s="152">
        <v>86618</v>
      </c>
      <c r="N20" s="152">
        <v>76191</v>
      </c>
      <c r="O20" s="153">
        <f t="shared" si="0"/>
        <v>1313507</v>
      </c>
    </row>
    <row r="21" spans="1:15">
      <c r="A21" s="151">
        <v>98</v>
      </c>
      <c r="B21" s="34" t="s">
        <v>106</v>
      </c>
      <c r="C21" s="152">
        <v>28950</v>
      </c>
      <c r="D21" s="152">
        <v>32757</v>
      </c>
      <c r="E21" s="152">
        <v>35840</v>
      </c>
      <c r="F21" s="152">
        <v>41924</v>
      </c>
      <c r="G21" s="152">
        <v>43724</v>
      </c>
      <c r="H21" s="152">
        <v>47203</v>
      </c>
      <c r="I21" s="152">
        <v>45787</v>
      </c>
      <c r="J21" s="152">
        <v>38565</v>
      </c>
      <c r="K21" s="152">
        <v>38603</v>
      </c>
      <c r="L21" s="152">
        <v>32695</v>
      </c>
      <c r="M21" s="152">
        <v>29078</v>
      </c>
      <c r="N21" s="152">
        <v>26144</v>
      </c>
      <c r="O21" s="153">
        <f t="shared" si="0"/>
        <v>441270</v>
      </c>
    </row>
    <row r="22" spans="1:15">
      <c r="A22" s="151">
        <v>99</v>
      </c>
      <c r="B22" s="34" t="s">
        <v>107</v>
      </c>
      <c r="C22" s="152">
        <v>275</v>
      </c>
      <c r="D22" s="152">
        <v>315</v>
      </c>
      <c r="E22" s="152">
        <v>345</v>
      </c>
      <c r="F22" s="152">
        <v>405</v>
      </c>
      <c r="G22" s="152">
        <v>430</v>
      </c>
      <c r="H22" s="152">
        <v>460</v>
      </c>
      <c r="I22" s="152">
        <v>455</v>
      </c>
      <c r="J22" s="152">
        <v>380</v>
      </c>
      <c r="K22" s="152">
        <v>380</v>
      </c>
      <c r="L22" s="152">
        <v>325</v>
      </c>
      <c r="M22" s="152">
        <v>290</v>
      </c>
      <c r="N22" s="152">
        <v>260</v>
      </c>
      <c r="O22" s="153">
        <f t="shared" si="0"/>
        <v>4320</v>
      </c>
    </row>
    <row r="23" spans="1:15">
      <c r="A23" s="151">
        <v>103</v>
      </c>
      <c r="B23" s="34" t="s">
        <v>108</v>
      </c>
      <c r="C23" s="152">
        <v>237</v>
      </c>
      <c r="D23" s="152">
        <v>270</v>
      </c>
      <c r="E23" s="152">
        <v>297</v>
      </c>
      <c r="F23" s="152">
        <v>348</v>
      </c>
      <c r="G23" s="152">
        <v>366</v>
      </c>
      <c r="H23" s="152">
        <v>396</v>
      </c>
      <c r="I23" s="152">
        <v>390</v>
      </c>
      <c r="J23" s="152">
        <v>327</v>
      </c>
      <c r="K23" s="152">
        <v>327</v>
      </c>
      <c r="L23" s="152">
        <v>279</v>
      </c>
      <c r="M23" s="152">
        <v>249</v>
      </c>
      <c r="N23" s="152">
        <v>222</v>
      </c>
      <c r="O23" s="153">
        <f t="shared" si="0"/>
        <v>3708</v>
      </c>
    </row>
    <row r="24" spans="1:15">
      <c r="A24" s="151">
        <v>107</v>
      </c>
      <c r="B24" s="34" t="s">
        <v>109</v>
      </c>
      <c r="C24" s="152">
        <v>94532</v>
      </c>
      <c r="D24" s="152">
        <v>107221</v>
      </c>
      <c r="E24" s="152">
        <v>116346</v>
      </c>
      <c r="F24" s="152">
        <v>135859</v>
      </c>
      <c r="G24" s="152">
        <v>137685</v>
      </c>
      <c r="H24" s="152">
        <v>151146</v>
      </c>
      <c r="I24" s="152">
        <v>146482</v>
      </c>
      <c r="J24" s="152">
        <v>123252</v>
      </c>
      <c r="K24" s="152">
        <v>121383</v>
      </c>
      <c r="L24" s="152">
        <v>99984</v>
      </c>
      <c r="M24" s="152">
        <v>91615</v>
      </c>
      <c r="N24" s="152">
        <v>81605</v>
      </c>
      <c r="O24" s="153">
        <f t="shared" si="0"/>
        <v>1407110</v>
      </c>
    </row>
    <row r="25" spans="1:15">
      <c r="A25" s="151">
        <v>109</v>
      </c>
      <c r="B25" s="34" t="s">
        <v>110</v>
      </c>
      <c r="C25" s="152">
        <v>429254</v>
      </c>
      <c r="D25" s="152">
        <v>489190</v>
      </c>
      <c r="E25" s="152">
        <v>533500</v>
      </c>
      <c r="F25" s="152">
        <v>623251</v>
      </c>
      <c r="G25" s="152">
        <v>636603</v>
      </c>
      <c r="H25" s="152">
        <v>687925</v>
      </c>
      <c r="I25" s="152">
        <v>668706</v>
      </c>
      <c r="J25" s="152">
        <v>555515</v>
      </c>
      <c r="K25" s="152">
        <v>547785</v>
      </c>
      <c r="L25" s="152">
        <v>464545</v>
      </c>
      <c r="M25" s="152">
        <v>414275</v>
      </c>
      <c r="N25" s="152">
        <v>369364</v>
      </c>
      <c r="O25" s="153">
        <f t="shared" si="0"/>
        <v>6419913</v>
      </c>
    </row>
    <row r="26" spans="1:15">
      <c r="A26" s="151">
        <v>110</v>
      </c>
      <c r="B26" s="34" t="s">
        <v>111</v>
      </c>
      <c r="C26" s="152">
        <v>8809</v>
      </c>
      <c r="D26" s="152">
        <v>9898</v>
      </c>
      <c r="E26" s="152">
        <v>10507</v>
      </c>
      <c r="F26" s="152">
        <v>12465</v>
      </c>
      <c r="G26" s="152">
        <v>12995</v>
      </c>
      <c r="H26" s="152">
        <v>13316</v>
      </c>
      <c r="I26" s="152">
        <v>12970</v>
      </c>
      <c r="J26" s="152">
        <v>10483</v>
      </c>
      <c r="K26" s="152">
        <v>10210</v>
      </c>
      <c r="L26" s="152">
        <v>8640</v>
      </c>
      <c r="M26" s="152">
        <v>4694</v>
      </c>
      <c r="N26" s="152">
        <v>6464</v>
      </c>
      <c r="O26" s="153">
        <f t="shared" si="0"/>
        <v>121451</v>
      </c>
    </row>
    <row r="27" spans="1:15">
      <c r="A27" s="151">
        <v>111</v>
      </c>
      <c r="B27" s="34" t="s">
        <v>112</v>
      </c>
      <c r="C27" s="152">
        <v>20773</v>
      </c>
      <c r="D27" s="152">
        <v>23444</v>
      </c>
      <c r="E27" s="152">
        <v>26077</v>
      </c>
      <c r="F27" s="152">
        <v>29906</v>
      </c>
      <c r="G27" s="152">
        <v>31671</v>
      </c>
      <c r="H27" s="152">
        <v>34302</v>
      </c>
      <c r="I27" s="152">
        <v>33551</v>
      </c>
      <c r="J27" s="152">
        <v>28258</v>
      </c>
      <c r="K27" s="152">
        <v>28154</v>
      </c>
      <c r="L27" s="152">
        <v>23614</v>
      </c>
      <c r="M27" s="152">
        <v>20773</v>
      </c>
      <c r="N27" s="152">
        <v>18779</v>
      </c>
      <c r="O27" s="153">
        <f t="shared" si="0"/>
        <v>319302</v>
      </c>
    </row>
    <row r="28" spans="1:15">
      <c r="A28" s="151">
        <v>113</v>
      </c>
      <c r="B28" s="34" t="s">
        <v>113</v>
      </c>
      <c r="C28" s="152">
        <v>505107</v>
      </c>
      <c r="D28" s="152">
        <v>572491</v>
      </c>
      <c r="E28" s="152">
        <v>621120</v>
      </c>
      <c r="F28" s="152">
        <v>711794</v>
      </c>
      <c r="G28" s="152">
        <v>740194</v>
      </c>
      <c r="H28" s="152">
        <v>779824</v>
      </c>
      <c r="I28" s="152">
        <v>746291</v>
      </c>
      <c r="J28" s="152">
        <v>613982</v>
      </c>
      <c r="K28" s="152">
        <v>596327</v>
      </c>
      <c r="L28" s="152">
        <v>505722</v>
      </c>
      <c r="M28" s="152">
        <v>439673</v>
      </c>
      <c r="N28" s="152">
        <v>388941</v>
      </c>
      <c r="O28" s="153">
        <f t="shared" si="0"/>
        <v>7221466</v>
      </c>
    </row>
    <row r="29" spans="1:15">
      <c r="A29" s="151">
        <v>116</v>
      </c>
      <c r="B29" s="34" t="s">
        <v>114</v>
      </c>
      <c r="C29" s="152">
        <v>88711</v>
      </c>
      <c r="D29" s="152">
        <v>100583</v>
      </c>
      <c r="E29" s="152">
        <v>110006</v>
      </c>
      <c r="F29" s="152">
        <v>128524</v>
      </c>
      <c r="G29" s="152">
        <v>134114</v>
      </c>
      <c r="H29" s="152">
        <v>144227</v>
      </c>
      <c r="I29" s="152">
        <v>138462</v>
      </c>
      <c r="J29" s="152">
        <v>115049</v>
      </c>
      <c r="K29" s="152">
        <v>112612</v>
      </c>
      <c r="L29" s="152">
        <v>94498</v>
      </c>
      <c r="M29" s="152">
        <v>82328</v>
      </c>
      <c r="N29" s="152">
        <v>74597</v>
      </c>
      <c r="O29" s="153">
        <f t="shared" si="0"/>
        <v>1323711</v>
      </c>
    </row>
    <row r="30" spans="1:15">
      <c r="A30" s="151">
        <v>120</v>
      </c>
      <c r="B30" s="34" t="s">
        <v>115</v>
      </c>
      <c r="C30" s="152">
        <v>79</v>
      </c>
      <c r="D30" s="152">
        <v>90</v>
      </c>
      <c r="E30" s="152">
        <v>99</v>
      </c>
      <c r="F30" s="152">
        <v>116</v>
      </c>
      <c r="G30" s="152">
        <v>122</v>
      </c>
      <c r="H30" s="152">
        <v>132</v>
      </c>
      <c r="I30" s="152">
        <v>130</v>
      </c>
      <c r="J30" s="152">
        <v>109</v>
      </c>
      <c r="K30" s="152">
        <v>109</v>
      </c>
      <c r="L30" s="152">
        <v>93</v>
      </c>
      <c r="M30" s="152">
        <v>83</v>
      </c>
      <c r="N30" s="152">
        <v>74</v>
      </c>
      <c r="O30" s="153">
        <f t="shared" si="0"/>
        <v>1236</v>
      </c>
    </row>
    <row r="31" spans="1:15">
      <c r="A31" s="151">
        <v>122</v>
      </c>
      <c r="B31" s="34" t="s">
        <v>116</v>
      </c>
      <c r="C31" s="152">
        <v>2790</v>
      </c>
      <c r="D31" s="152">
        <v>3162</v>
      </c>
      <c r="E31" s="152">
        <v>3534</v>
      </c>
      <c r="F31" s="152">
        <v>4092</v>
      </c>
      <c r="G31" s="152">
        <v>4340</v>
      </c>
      <c r="H31" s="152">
        <v>4650</v>
      </c>
      <c r="I31" s="152">
        <v>4588</v>
      </c>
      <c r="J31" s="152">
        <v>3844</v>
      </c>
      <c r="K31" s="152">
        <v>3844</v>
      </c>
      <c r="L31" s="152">
        <v>3286</v>
      </c>
      <c r="M31" s="152">
        <v>2914</v>
      </c>
      <c r="N31" s="152">
        <v>2604</v>
      </c>
      <c r="O31" s="153">
        <f t="shared" si="0"/>
        <v>43648</v>
      </c>
    </row>
    <row r="32" spans="1:15">
      <c r="A32" s="151">
        <v>126</v>
      </c>
      <c r="B32" s="34" t="s">
        <v>117</v>
      </c>
      <c r="C32" s="152">
        <v>128</v>
      </c>
      <c r="D32" s="152">
        <v>146</v>
      </c>
      <c r="E32" s="152">
        <v>160</v>
      </c>
      <c r="F32" s="152">
        <v>188</v>
      </c>
      <c r="G32" s="152">
        <v>198</v>
      </c>
      <c r="H32" s="152">
        <v>214</v>
      </c>
      <c r="I32" s="152">
        <v>210</v>
      </c>
      <c r="J32" s="152">
        <v>176</v>
      </c>
      <c r="K32" s="152">
        <v>176</v>
      </c>
      <c r="L32" s="152">
        <v>150</v>
      </c>
      <c r="M32" s="152">
        <v>134</v>
      </c>
      <c r="N32" s="152">
        <v>120</v>
      </c>
      <c r="O32" s="153">
        <f t="shared" si="0"/>
        <v>2000</v>
      </c>
    </row>
    <row r="33" spans="1:15">
      <c r="A33" s="151">
        <v>130</v>
      </c>
      <c r="B33" s="34" t="s">
        <v>118</v>
      </c>
      <c r="C33" s="152">
        <v>1694</v>
      </c>
      <c r="D33" s="152">
        <v>1936</v>
      </c>
      <c r="E33" s="152">
        <v>2112</v>
      </c>
      <c r="F33" s="152">
        <v>2490</v>
      </c>
      <c r="G33" s="152">
        <v>2618</v>
      </c>
      <c r="H33" s="152">
        <v>2838</v>
      </c>
      <c r="I33" s="152">
        <v>2794</v>
      </c>
      <c r="J33" s="152">
        <v>2332</v>
      </c>
      <c r="K33" s="152">
        <v>2332</v>
      </c>
      <c r="L33" s="152">
        <v>2016</v>
      </c>
      <c r="M33" s="152">
        <v>1944</v>
      </c>
      <c r="N33" s="152">
        <v>1735</v>
      </c>
      <c r="O33" s="153">
        <f t="shared" si="0"/>
        <v>26841</v>
      </c>
    </row>
    <row r="34" spans="1:15">
      <c r="A34" s="151">
        <v>131</v>
      </c>
      <c r="B34" s="34" t="s">
        <v>119</v>
      </c>
      <c r="C34" s="152">
        <v>18756</v>
      </c>
      <c r="D34" s="152">
        <v>20191</v>
      </c>
      <c r="E34" s="152">
        <v>21804</v>
      </c>
      <c r="F34" s="152">
        <v>25620</v>
      </c>
      <c r="G34" s="152">
        <v>26275</v>
      </c>
      <c r="H34" s="152">
        <v>28012</v>
      </c>
      <c r="I34" s="152">
        <v>26712</v>
      </c>
      <c r="J34" s="152">
        <v>22400</v>
      </c>
      <c r="K34" s="152">
        <v>20588</v>
      </c>
      <c r="L34" s="152">
        <v>17915</v>
      </c>
      <c r="M34" s="152">
        <v>15200</v>
      </c>
      <c r="N34" s="152">
        <v>13600</v>
      </c>
      <c r="O34" s="153">
        <f t="shared" si="0"/>
        <v>257073</v>
      </c>
    </row>
    <row r="35" spans="1:15">
      <c r="A35" s="151">
        <v>136</v>
      </c>
      <c r="B35" s="34" t="s">
        <v>120</v>
      </c>
      <c r="C35" s="152">
        <v>363</v>
      </c>
      <c r="D35" s="152">
        <v>414</v>
      </c>
      <c r="E35" s="152">
        <v>456</v>
      </c>
      <c r="F35" s="152">
        <v>534</v>
      </c>
      <c r="G35" s="152">
        <v>564</v>
      </c>
      <c r="H35" s="152">
        <v>609</v>
      </c>
      <c r="I35" s="152">
        <v>597</v>
      </c>
      <c r="J35" s="152">
        <v>501</v>
      </c>
      <c r="K35" s="152">
        <v>501</v>
      </c>
      <c r="L35" s="152">
        <v>426</v>
      </c>
      <c r="M35" s="152">
        <v>381</v>
      </c>
      <c r="N35" s="152">
        <v>342</v>
      </c>
      <c r="O35" s="153">
        <f t="shared" si="0"/>
        <v>5688</v>
      </c>
    </row>
    <row r="36" spans="1:15">
      <c r="A36" s="151">
        <v>150</v>
      </c>
      <c r="B36" s="34" t="s">
        <v>121</v>
      </c>
      <c r="C36" s="152">
        <v>351202</v>
      </c>
      <c r="D36" s="152">
        <v>400185</v>
      </c>
      <c r="E36" s="152">
        <v>473260</v>
      </c>
      <c r="F36" s="152">
        <v>547887</v>
      </c>
      <c r="G36" s="152">
        <v>603411</v>
      </c>
      <c r="H36" s="152">
        <v>665389</v>
      </c>
      <c r="I36" s="152">
        <v>656798</v>
      </c>
      <c r="J36" s="152">
        <v>570563</v>
      </c>
      <c r="K36" s="152">
        <v>578684</v>
      </c>
      <c r="L36" s="152">
        <v>490710</v>
      </c>
      <c r="M36" s="152">
        <v>446575</v>
      </c>
      <c r="N36" s="152">
        <v>402690</v>
      </c>
      <c r="O36" s="153">
        <f t="shared" si="0"/>
        <v>6187354</v>
      </c>
    </row>
    <row r="37" spans="1:15">
      <c r="A37" s="151">
        <v>151</v>
      </c>
      <c r="B37" s="34" t="s">
        <v>122</v>
      </c>
      <c r="C37" s="152">
        <v>253</v>
      </c>
      <c r="D37" s="152">
        <v>231</v>
      </c>
      <c r="E37" s="152">
        <v>259</v>
      </c>
      <c r="F37" s="152">
        <v>301</v>
      </c>
      <c r="G37" s="152">
        <v>322</v>
      </c>
      <c r="H37" s="152">
        <v>350</v>
      </c>
      <c r="I37" s="152">
        <v>343</v>
      </c>
      <c r="J37" s="152">
        <v>280</v>
      </c>
      <c r="K37" s="152">
        <v>287</v>
      </c>
      <c r="L37" s="152">
        <v>238</v>
      </c>
      <c r="M37" s="152">
        <v>210</v>
      </c>
      <c r="N37" s="152">
        <v>189</v>
      </c>
      <c r="O37" s="153">
        <f t="shared" si="0"/>
        <v>3263</v>
      </c>
    </row>
    <row r="38" spans="1:15">
      <c r="A38" s="151">
        <v>152</v>
      </c>
      <c r="B38" s="34" t="s">
        <v>123</v>
      </c>
      <c r="C38" s="152">
        <v>1000</v>
      </c>
      <c r="D38" s="152">
        <v>1095</v>
      </c>
      <c r="E38" s="152">
        <v>1242</v>
      </c>
      <c r="F38" s="152">
        <v>1440</v>
      </c>
      <c r="G38" s="152">
        <v>1499</v>
      </c>
      <c r="H38" s="152">
        <v>1564</v>
      </c>
      <c r="I38" s="152">
        <v>1530</v>
      </c>
      <c r="J38" s="152">
        <v>1292</v>
      </c>
      <c r="K38" s="152">
        <v>1292</v>
      </c>
      <c r="L38" s="152">
        <v>1095</v>
      </c>
      <c r="M38" s="152">
        <v>912</v>
      </c>
      <c r="N38" s="152">
        <v>816</v>
      </c>
      <c r="O38" s="153">
        <f t="shared" si="0"/>
        <v>14777</v>
      </c>
    </row>
    <row r="39" spans="1:15">
      <c r="A39" s="151">
        <v>153</v>
      </c>
      <c r="B39" s="34" t="s">
        <v>124</v>
      </c>
      <c r="C39" s="152">
        <v>1222</v>
      </c>
      <c r="D39" s="152">
        <v>1378</v>
      </c>
      <c r="E39" s="152">
        <v>1534</v>
      </c>
      <c r="F39" s="152">
        <v>1781</v>
      </c>
      <c r="G39" s="152">
        <v>1898</v>
      </c>
      <c r="H39" s="152">
        <v>2054</v>
      </c>
      <c r="I39" s="152">
        <v>2015</v>
      </c>
      <c r="J39" s="152">
        <v>1690</v>
      </c>
      <c r="K39" s="152">
        <v>1690</v>
      </c>
      <c r="L39" s="152">
        <v>1417</v>
      </c>
      <c r="M39" s="152">
        <v>1261</v>
      </c>
      <c r="N39" s="152">
        <v>1144</v>
      </c>
      <c r="O39" s="153">
        <f t="shared" si="0"/>
        <v>19084</v>
      </c>
    </row>
    <row r="40" spans="1:15">
      <c r="A40" s="151">
        <v>160</v>
      </c>
      <c r="B40" s="34" t="s">
        <v>125</v>
      </c>
      <c r="C40" s="152">
        <v>998</v>
      </c>
      <c r="D40" s="152">
        <v>1161</v>
      </c>
      <c r="E40" s="152">
        <v>1347</v>
      </c>
      <c r="F40" s="152">
        <v>1698</v>
      </c>
      <c r="G40" s="152">
        <v>1866</v>
      </c>
      <c r="H40" s="152">
        <v>2042</v>
      </c>
      <c r="I40" s="152">
        <v>2120</v>
      </c>
      <c r="J40" s="152">
        <v>1830</v>
      </c>
      <c r="K40" s="152">
        <v>1717</v>
      </c>
      <c r="L40" s="152">
        <v>1478</v>
      </c>
      <c r="M40" s="152">
        <v>1292</v>
      </c>
      <c r="N40" s="152">
        <v>1150</v>
      </c>
      <c r="O40" s="153">
        <f t="shared" si="0"/>
        <v>18699</v>
      </c>
    </row>
    <row r="41" spans="1:15">
      <c r="A41" s="151">
        <v>165</v>
      </c>
      <c r="B41" s="34" t="s">
        <v>126</v>
      </c>
      <c r="C41" s="152">
        <v>37330</v>
      </c>
      <c r="D41" s="152">
        <v>43892</v>
      </c>
      <c r="E41" s="152">
        <v>51169</v>
      </c>
      <c r="F41" s="152">
        <v>60814</v>
      </c>
      <c r="G41" s="152">
        <v>68078</v>
      </c>
      <c r="H41" s="152">
        <v>77622</v>
      </c>
      <c r="I41" s="152">
        <v>79592</v>
      </c>
      <c r="J41" s="152">
        <v>69120</v>
      </c>
      <c r="K41" s="152">
        <v>72277</v>
      </c>
      <c r="L41" s="152">
        <v>62526</v>
      </c>
      <c r="M41" s="152">
        <v>57867</v>
      </c>
      <c r="N41" s="152">
        <v>52001</v>
      </c>
      <c r="O41" s="153">
        <f t="shared" si="0"/>
        <v>732288</v>
      </c>
    </row>
    <row r="42" spans="1:15">
      <c r="A42" s="151">
        <v>166</v>
      </c>
      <c r="B42" s="34" t="s">
        <v>127</v>
      </c>
      <c r="C42" s="152">
        <v>18318</v>
      </c>
      <c r="D42" s="152">
        <v>22386</v>
      </c>
      <c r="E42" s="152">
        <v>25861</v>
      </c>
      <c r="F42" s="152">
        <v>30027</v>
      </c>
      <c r="G42" s="152">
        <v>32768</v>
      </c>
      <c r="H42" s="152">
        <v>37071</v>
      </c>
      <c r="I42" s="152">
        <v>35387</v>
      </c>
      <c r="J42" s="152">
        <v>32198</v>
      </c>
      <c r="K42" s="152">
        <v>32980</v>
      </c>
      <c r="L42" s="152">
        <v>28153</v>
      </c>
      <c r="M42" s="152">
        <v>25331</v>
      </c>
      <c r="N42" s="152">
        <v>23604</v>
      </c>
      <c r="O42" s="153">
        <f t="shared" si="0"/>
        <v>344084</v>
      </c>
    </row>
    <row r="43" spans="1:15">
      <c r="A43" s="151">
        <v>204</v>
      </c>
      <c r="B43" s="34" t="s">
        <v>128</v>
      </c>
      <c r="C43" s="152">
        <v>48429</v>
      </c>
      <c r="D43" s="152">
        <v>49021</v>
      </c>
      <c r="E43" s="152">
        <v>48541</v>
      </c>
      <c r="F43" s="152">
        <v>52063</v>
      </c>
      <c r="G43" s="152">
        <v>47304</v>
      </c>
      <c r="H43" s="152">
        <v>57326</v>
      </c>
      <c r="I43" s="152">
        <v>50386</v>
      </c>
      <c r="J43" s="152">
        <v>46161</v>
      </c>
      <c r="K43" s="152">
        <v>45416</v>
      </c>
      <c r="L43" s="152">
        <v>49083</v>
      </c>
      <c r="M43" s="152">
        <v>49580</v>
      </c>
      <c r="N43" s="152">
        <v>49774</v>
      </c>
      <c r="O43" s="153">
        <f t="shared" si="0"/>
        <v>593084</v>
      </c>
    </row>
    <row r="44" spans="1:15">
      <c r="A44" s="151">
        <v>211</v>
      </c>
      <c r="B44" s="34" t="s">
        <v>129</v>
      </c>
      <c r="C44" s="152">
        <v>43540217</v>
      </c>
      <c r="D44" s="152">
        <v>42727631</v>
      </c>
      <c r="E44" s="152">
        <v>39568426</v>
      </c>
      <c r="F44" s="152">
        <v>34460871</v>
      </c>
      <c r="G44" s="152">
        <v>31209931</v>
      </c>
      <c r="H44" s="152">
        <v>41309216</v>
      </c>
      <c r="I44" s="152">
        <v>49474314</v>
      </c>
      <c r="J44" s="152">
        <v>48154001</v>
      </c>
      <c r="K44" s="152">
        <v>41058172</v>
      </c>
      <c r="L44" s="152">
        <v>33342258</v>
      </c>
      <c r="M44" s="152">
        <v>32152756</v>
      </c>
      <c r="N44" s="152">
        <v>33968242</v>
      </c>
      <c r="O44" s="153">
        <f t="shared" si="0"/>
        <v>470966035</v>
      </c>
    </row>
    <row r="45" spans="1:15">
      <c r="A45" s="151">
        <v>213</v>
      </c>
      <c r="B45" s="34" t="s">
        <v>130</v>
      </c>
      <c r="C45" s="152">
        <v>164191</v>
      </c>
      <c r="D45" s="152">
        <v>163968</v>
      </c>
      <c r="E45" s="152">
        <v>163968</v>
      </c>
      <c r="F45" s="152">
        <v>163968</v>
      </c>
      <c r="G45" s="152">
        <v>163968</v>
      </c>
      <c r="H45" s="152">
        <v>169184</v>
      </c>
      <c r="I45" s="152">
        <v>294572</v>
      </c>
      <c r="J45" s="152">
        <v>185929</v>
      </c>
      <c r="K45" s="152">
        <v>148127</v>
      </c>
      <c r="L45" s="152">
        <v>163968</v>
      </c>
      <c r="M45" s="152">
        <v>163968</v>
      </c>
      <c r="N45" s="152">
        <v>164102</v>
      </c>
      <c r="O45" s="153">
        <f t="shared" si="0"/>
        <v>2109913</v>
      </c>
    </row>
    <row r="46" spans="1:15">
      <c r="A46" s="151">
        <v>214</v>
      </c>
      <c r="B46" s="34" t="s">
        <v>131</v>
      </c>
      <c r="C46" s="152">
        <v>68820</v>
      </c>
      <c r="D46" s="152">
        <v>71222</v>
      </c>
      <c r="E46" s="152">
        <v>110576</v>
      </c>
      <c r="F46" s="152">
        <v>100512</v>
      </c>
      <c r="G46" s="152">
        <v>92949</v>
      </c>
      <c r="H46" s="152">
        <v>123024</v>
      </c>
      <c r="I46" s="152">
        <v>136705</v>
      </c>
      <c r="J46" s="152">
        <v>120688</v>
      </c>
      <c r="K46" s="152">
        <v>124978</v>
      </c>
      <c r="L46" s="152">
        <v>138929</v>
      </c>
      <c r="M46" s="152">
        <v>127006</v>
      </c>
      <c r="N46" s="152">
        <v>76598</v>
      </c>
      <c r="O46" s="153">
        <f t="shared" si="0"/>
        <v>1292007</v>
      </c>
    </row>
    <row r="47" spans="1:15">
      <c r="A47" s="151">
        <v>215</v>
      </c>
      <c r="B47" s="34" t="s">
        <v>129</v>
      </c>
      <c r="C47" s="152">
        <v>11022942</v>
      </c>
      <c r="D47" s="152">
        <v>10879126</v>
      </c>
      <c r="E47" s="152">
        <v>9896196</v>
      </c>
      <c r="F47" s="152">
        <v>8821559</v>
      </c>
      <c r="G47" s="152">
        <v>7969120</v>
      </c>
      <c r="H47" s="152">
        <v>10245880</v>
      </c>
      <c r="I47" s="152">
        <v>11914697</v>
      </c>
      <c r="J47" s="152">
        <v>11628727</v>
      </c>
      <c r="K47" s="152">
        <v>10141223</v>
      </c>
      <c r="L47" s="152">
        <v>8478362</v>
      </c>
      <c r="M47" s="152">
        <v>8401387</v>
      </c>
      <c r="N47" s="152">
        <v>8891174</v>
      </c>
      <c r="O47" s="153">
        <f t="shared" si="0"/>
        <v>118290393</v>
      </c>
    </row>
    <row r="48" spans="1:15">
      <c r="A48" s="151">
        <v>217</v>
      </c>
      <c r="B48" s="34" t="s">
        <v>132</v>
      </c>
      <c r="C48" s="152">
        <v>260955</v>
      </c>
      <c r="D48" s="152">
        <v>252100</v>
      </c>
      <c r="E48" s="152">
        <v>268740</v>
      </c>
      <c r="F48" s="152">
        <v>258290</v>
      </c>
      <c r="G48" s="152">
        <v>305470</v>
      </c>
      <c r="H48" s="152">
        <v>397200</v>
      </c>
      <c r="I48" s="152">
        <v>522850</v>
      </c>
      <c r="J48" s="152">
        <v>438290</v>
      </c>
      <c r="K48" s="152">
        <v>355520</v>
      </c>
      <c r="L48" s="152">
        <v>270260</v>
      </c>
      <c r="M48" s="152">
        <v>212550</v>
      </c>
      <c r="N48" s="152">
        <v>227510</v>
      </c>
      <c r="O48" s="153">
        <f t="shared" si="0"/>
        <v>3769735</v>
      </c>
    </row>
    <row r="49" spans="1:15">
      <c r="A49" s="151">
        <v>218</v>
      </c>
      <c r="B49" s="34" t="s">
        <v>129</v>
      </c>
      <c r="C49" s="152">
        <v>15600</v>
      </c>
      <c r="D49" s="152">
        <v>17840</v>
      </c>
      <c r="E49" s="152">
        <v>14880</v>
      </c>
      <c r="F49" s="152">
        <v>13520</v>
      </c>
      <c r="G49" s="152">
        <v>12800</v>
      </c>
      <c r="H49" s="152">
        <v>18080</v>
      </c>
      <c r="I49" s="152">
        <v>25280</v>
      </c>
      <c r="J49" s="152">
        <v>23120</v>
      </c>
      <c r="K49" s="152">
        <v>19440</v>
      </c>
      <c r="L49" s="152">
        <v>16160</v>
      </c>
      <c r="M49" s="152">
        <v>15520</v>
      </c>
      <c r="N49" s="152">
        <v>13280</v>
      </c>
      <c r="O49" s="153">
        <f t="shared" si="0"/>
        <v>205520</v>
      </c>
    </row>
    <row r="50" spans="1:15">
      <c r="A50" s="151">
        <v>220</v>
      </c>
      <c r="B50" s="34" t="s">
        <v>133</v>
      </c>
      <c r="C50" s="152">
        <v>262905</v>
      </c>
      <c r="D50" s="152">
        <v>237235</v>
      </c>
      <c r="E50" s="152">
        <v>255415</v>
      </c>
      <c r="F50" s="152">
        <v>227330</v>
      </c>
      <c r="G50" s="152">
        <v>323060</v>
      </c>
      <c r="H50" s="152">
        <v>471199</v>
      </c>
      <c r="I50" s="152">
        <v>563556</v>
      </c>
      <c r="J50" s="152">
        <v>527955</v>
      </c>
      <c r="K50" s="152">
        <v>463500</v>
      </c>
      <c r="L50" s="152">
        <v>303920</v>
      </c>
      <c r="M50" s="152">
        <v>191280</v>
      </c>
      <c r="N50" s="152">
        <v>200474</v>
      </c>
      <c r="O50" s="153">
        <f t="shared" si="0"/>
        <v>4027829</v>
      </c>
    </row>
    <row r="51" spans="1:15">
      <c r="A51" s="151">
        <v>223</v>
      </c>
      <c r="B51" s="34" t="s">
        <v>134</v>
      </c>
      <c r="C51" s="152">
        <v>62363</v>
      </c>
      <c r="D51" s="152">
        <v>54146</v>
      </c>
      <c r="E51" s="152">
        <v>39852</v>
      </c>
      <c r="F51" s="152">
        <v>31033</v>
      </c>
      <c r="G51" s="152">
        <v>32600</v>
      </c>
      <c r="H51" s="152">
        <v>96431</v>
      </c>
      <c r="I51" s="152">
        <v>152083</v>
      </c>
      <c r="J51" s="152">
        <v>144779</v>
      </c>
      <c r="K51" s="152">
        <v>88543</v>
      </c>
      <c r="L51" s="152">
        <v>47565</v>
      </c>
      <c r="M51" s="152">
        <v>28903</v>
      </c>
      <c r="N51" s="152">
        <v>31153</v>
      </c>
      <c r="O51" s="153">
        <f t="shared" si="0"/>
        <v>809451</v>
      </c>
    </row>
    <row r="52" spans="1:15">
      <c r="A52" s="151">
        <v>225</v>
      </c>
      <c r="B52" s="34" t="s">
        <v>135</v>
      </c>
      <c r="C52" s="152">
        <v>49681</v>
      </c>
      <c r="D52" s="152">
        <v>47371</v>
      </c>
      <c r="E52" s="152">
        <v>44625</v>
      </c>
      <c r="F52" s="152">
        <v>46068</v>
      </c>
      <c r="G52" s="152">
        <v>42682</v>
      </c>
      <c r="H52" s="152">
        <v>52350</v>
      </c>
      <c r="I52" s="152">
        <v>64221</v>
      </c>
      <c r="J52" s="152">
        <v>62848</v>
      </c>
      <c r="K52" s="152">
        <v>59892</v>
      </c>
      <c r="L52" s="152">
        <v>58073</v>
      </c>
      <c r="M52" s="152">
        <v>53890</v>
      </c>
      <c r="N52" s="152">
        <v>55321</v>
      </c>
      <c r="O52" s="153">
        <f t="shared" si="0"/>
        <v>637022</v>
      </c>
    </row>
    <row r="53" spans="1:15">
      <c r="A53" s="151">
        <v>227</v>
      </c>
      <c r="B53" s="34" t="s">
        <v>136</v>
      </c>
      <c r="C53" s="152">
        <v>649774</v>
      </c>
      <c r="D53" s="152">
        <v>637480</v>
      </c>
      <c r="E53" s="152">
        <v>630524</v>
      </c>
      <c r="F53" s="152">
        <v>606590</v>
      </c>
      <c r="G53" s="152">
        <v>575243</v>
      </c>
      <c r="H53" s="152">
        <v>651443</v>
      </c>
      <c r="I53" s="152">
        <v>657646</v>
      </c>
      <c r="J53" s="152">
        <v>610289</v>
      </c>
      <c r="K53" s="152">
        <v>575989</v>
      </c>
      <c r="L53" s="152">
        <v>591767</v>
      </c>
      <c r="M53" s="152">
        <v>598546</v>
      </c>
      <c r="N53" s="152">
        <v>627646</v>
      </c>
      <c r="O53" s="153">
        <f t="shared" si="0"/>
        <v>7412937</v>
      </c>
    </row>
    <row r="54" spans="1:15">
      <c r="A54" s="151">
        <v>229</v>
      </c>
      <c r="B54" s="34" t="s">
        <v>137</v>
      </c>
      <c r="C54" s="152">
        <v>611055</v>
      </c>
      <c r="D54" s="152">
        <v>570193</v>
      </c>
      <c r="E54" s="152">
        <v>555988</v>
      </c>
      <c r="F54" s="152">
        <v>502412</v>
      </c>
      <c r="G54" s="152">
        <v>499997</v>
      </c>
      <c r="H54" s="152">
        <v>697690</v>
      </c>
      <c r="I54" s="152">
        <v>841650</v>
      </c>
      <c r="J54" s="152">
        <v>800664</v>
      </c>
      <c r="K54" s="152">
        <v>657375</v>
      </c>
      <c r="L54" s="152">
        <v>516618</v>
      </c>
      <c r="M54" s="152">
        <v>495953</v>
      </c>
      <c r="N54" s="152">
        <v>528860</v>
      </c>
      <c r="O54" s="153">
        <f t="shared" si="0"/>
        <v>7278455</v>
      </c>
    </row>
    <row r="55" spans="1:15">
      <c r="A55" s="151">
        <v>236</v>
      </c>
      <c r="B55" s="34" t="s">
        <v>138</v>
      </c>
      <c r="C55" s="152">
        <v>23000</v>
      </c>
      <c r="D55" s="152">
        <v>9000</v>
      </c>
      <c r="E55" s="152">
        <v>67800</v>
      </c>
      <c r="F55" s="152">
        <v>37850</v>
      </c>
      <c r="G55" s="152">
        <v>25600</v>
      </c>
      <c r="H55" s="152">
        <v>7800</v>
      </c>
      <c r="I55" s="152">
        <v>15300</v>
      </c>
      <c r="J55" s="152">
        <v>14400</v>
      </c>
      <c r="K55" s="152">
        <v>16350</v>
      </c>
      <c r="L55" s="152">
        <v>11600</v>
      </c>
      <c r="M55" s="152">
        <v>9000</v>
      </c>
      <c r="N55" s="152">
        <v>10750</v>
      </c>
      <c r="O55" s="153">
        <f t="shared" si="0"/>
        <v>248450</v>
      </c>
    </row>
    <row r="56" spans="1:15">
      <c r="A56" s="151">
        <v>240</v>
      </c>
      <c r="B56" s="34" t="s">
        <v>139</v>
      </c>
      <c r="C56" s="152">
        <v>25691190</v>
      </c>
      <c r="D56" s="152">
        <v>25359166</v>
      </c>
      <c r="E56" s="152">
        <v>24826670</v>
      </c>
      <c r="F56" s="152">
        <v>22836805</v>
      </c>
      <c r="G56" s="152">
        <v>21352994</v>
      </c>
      <c r="H56" s="152">
        <v>24503942</v>
      </c>
      <c r="I56" s="152">
        <v>25591442</v>
      </c>
      <c r="J56" s="152">
        <v>24159065</v>
      </c>
      <c r="K56" s="152">
        <v>22923075</v>
      </c>
      <c r="L56" s="152">
        <v>21650746</v>
      </c>
      <c r="M56" s="152">
        <v>22174643</v>
      </c>
      <c r="N56" s="152">
        <v>22623391</v>
      </c>
      <c r="O56" s="153">
        <f t="shared" si="0"/>
        <v>283693129</v>
      </c>
    </row>
    <row r="57" spans="1:15">
      <c r="A57" s="151">
        <v>242</v>
      </c>
      <c r="B57" s="34" t="s">
        <v>140</v>
      </c>
      <c r="C57" s="152">
        <v>630400</v>
      </c>
      <c r="D57" s="152">
        <v>583600</v>
      </c>
      <c r="E57" s="152">
        <v>544120</v>
      </c>
      <c r="F57" s="152">
        <v>461920</v>
      </c>
      <c r="G57" s="152">
        <v>411200</v>
      </c>
      <c r="H57" s="152">
        <v>601320</v>
      </c>
      <c r="I57" s="152">
        <v>705880</v>
      </c>
      <c r="J57" s="152">
        <v>608360</v>
      </c>
      <c r="K57" s="152">
        <v>520160</v>
      </c>
      <c r="L57" s="152">
        <v>414600</v>
      </c>
      <c r="M57" s="152">
        <v>427800</v>
      </c>
      <c r="N57" s="152">
        <v>481920</v>
      </c>
      <c r="O57" s="153">
        <f t="shared" si="0"/>
        <v>6391280</v>
      </c>
    </row>
    <row r="58" spans="1:15">
      <c r="A58" s="151">
        <v>244</v>
      </c>
      <c r="B58" s="34" t="s">
        <v>141</v>
      </c>
      <c r="C58" s="152">
        <v>7413520</v>
      </c>
      <c r="D58" s="152">
        <v>7192564</v>
      </c>
      <c r="E58" s="152">
        <v>7127566</v>
      </c>
      <c r="F58" s="152">
        <v>6939500</v>
      </c>
      <c r="G58" s="152">
        <v>6328390</v>
      </c>
      <c r="H58" s="152">
        <v>7591055</v>
      </c>
      <c r="I58" s="152">
        <v>7903770</v>
      </c>
      <c r="J58" s="152">
        <v>7536570</v>
      </c>
      <c r="K58" s="152">
        <v>7304303</v>
      </c>
      <c r="L58" s="152">
        <v>6798562</v>
      </c>
      <c r="M58" s="152">
        <v>6529867</v>
      </c>
      <c r="N58" s="152">
        <v>6536753</v>
      </c>
      <c r="O58" s="153">
        <f t="shared" si="0"/>
        <v>85202420</v>
      </c>
    </row>
    <row r="59" spans="1:15">
      <c r="A59" s="151">
        <v>246</v>
      </c>
      <c r="B59" s="34" t="s">
        <v>142</v>
      </c>
      <c r="C59" s="152">
        <v>95940</v>
      </c>
      <c r="D59" s="152">
        <v>79380</v>
      </c>
      <c r="E59" s="152">
        <v>78480</v>
      </c>
      <c r="F59" s="152">
        <v>53460</v>
      </c>
      <c r="G59" s="152">
        <v>47340</v>
      </c>
      <c r="H59" s="152">
        <v>43740</v>
      </c>
      <c r="I59" s="152">
        <v>45540</v>
      </c>
      <c r="J59" s="152">
        <v>43920</v>
      </c>
      <c r="K59" s="152">
        <v>39420</v>
      </c>
      <c r="L59" s="152">
        <v>39960</v>
      </c>
      <c r="M59" s="152">
        <v>50400</v>
      </c>
      <c r="N59" s="152">
        <v>63360</v>
      </c>
      <c r="O59" s="153">
        <f t="shared" si="0"/>
        <v>680940</v>
      </c>
    </row>
    <row r="60" spans="1:15">
      <c r="A60" s="151">
        <v>248</v>
      </c>
      <c r="B60" s="34" t="s">
        <v>143</v>
      </c>
      <c r="C60" s="152">
        <v>615100</v>
      </c>
      <c r="D60" s="152">
        <v>649225</v>
      </c>
      <c r="E60" s="152">
        <v>573650</v>
      </c>
      <c r="F60" s="152">
        <v>531675</v>
      </c>
      <c r="G60" s="152">
        <v>516950</v>
      </c>
      <c r="H60" s="152">
        <v>613375</v>
      </c>
      <c r="I60" s="152">
        <v>670325</v>
      </c>
      <c r="J60" s="152">
        <v>600375</v>
      </c>
      <c r="K60" s="152">
        <v>660650</v>
      </c>
      <c r="L60" s="152">
        <v>595575</v>
      </c>
      <c r="M60" s="152">
        <v>576125</v>
      </c>
      <c r="N60" s="152">
        <v>528800</v>
      </c>
      <c r="O60" s="153">
        <f t="shared" si="0"/>
        <v>7131825</v>
      </c>
    </row>
    <row r="61" spans="1:15">
      <c r="A61" s="151">
        <v>250</v>
      </c>
      <c r="B61" s="34" t="s">
        <v>167</v>
      </c>
      <c r="C61" s="152">
        <v>0</v>
      </c>
      <c r="D61" s="152">
        <v>1000</v>
      </c>
      <c r="E61" s="152">
        <v>-1000</v>
      </c>
      <c r="F61" s="152">
        <v>48000</v>
      </c>
      <c r="G61" s="152">
        <v>123000</v>
      </c>
      <c r="H61" s="152">
        <v>111000</v>
      </c>
      <c r="I61" s="152">
        <v>132000</v>
      </c>
      <c r="J61" s="152">
        <v>110000</v>
      </c>
      <c r="K61" s="152">
        <v>107000</v>
      </c>
      <c r="L61" s="152">
        <v>0</v>
      </c>
      <c r="M61" s="152">
        <v>174000</v>
      </c>
      <c r="N61" s="152">
        <v>81000</v>
      </c>
      <c r="O61" s="153">
        <f t="shared" si="0"/>
        <v>886000</v>
      </c>
    </row>
    <row r="62" spans="1:15">
      <c r="A62" s="151">
        <v>251</v>
      </c>
      <c r="B62" s="34" t="s">
        <v>144</v>
      </c>
      <c r="C62" s="152">
        <v>84104</v>
      </c>
      <c r="D62" s="152">
        <v>73860</v>
      </c>
      <c r="E62" s="152">
        <v>76980</v>
      </c>
      <c r="F62" s="152">
        <v>57152</v>
      </c>
      <c r="G62" s="152">
        <v>66036</v>
      </c>
      <c r="H62" s="152">
        <v>94976</v>
      </c>
      <c r="I62" s="152">
        <v>103056</v>
      </c>
      <c r="J62" s="152">
        <v>86348</v>
      </c>
      <c r="K62" s="152">
        <v>58876</v>
      </c>
      <c r="L62" s="152">
        <v>52764</v>
      </c>
      <c r="M62" s="152">
        <v>53688</v>
      </c>
      <c r="N62" s="152">
        <v>70888</v>
      </c>
      <c r="O62" s="153">
        <f t="shared" si="0"/>
        <v>878728</v>
      </c>
    </row>
    <row r="63" spans="1:15">
      <c r="A63" s="151">
        <v>256</v>
      </c>
      <c r="B63" s="34" t="s">
        <v>145</v>
      </c>
      <c r="C63" s="152">
        <v>537472</v>
      </c>
      <c r="D63" s="152">
        <v>546736</v>
      </c>
      <c r="E63" s="152">
        <v>535792</v>
      </c>
      <c r="F63" s="152">
        <v>483568</v>
      </c>
      <c r="G63" s="152">
        <v>495984</v>
      </c>
      <c r="H63" s="152">
        <v>469488</v>
      </c>
      <c r="I63" s="152">
        <v>533232</v>
      </c>
      <c r="J63" s="152">
        <v>427392</v>
      </c>
      <c r="K63" s="152">
        <v>442624</v>
      </c>
      <c r="L63" s="152">
        <v>475424</v>
      </c>
      <c r="M63" s="152">
        <v>475424</v>
      </c>
      <c r="N63" s="152">
        <v>464708</v>
      </c>
      <c r="O63" s="153">
        <f t="shared" si="0"/>
        <v>5887844</v>
      </c>
    </row>
    <row r="64" spans="1:15">
      <c r="A64" s="151">
        <v>257</v>
      </c>
      <c r="B64" s="34" t="s">
        <v>146</v>
      </c>
      <c r="C64" s="152">
        <v>267530</v>
      </c>
      <c r="D64" s="152">
        <v>254789</v>
      </c>
      <c r="E64" s="152">
        <v>232081</v>
      </c>
      <c r="F64" s="152">
        <v>253650</v>
      </c>
      <c r="G64" s="152">
        <v>269840</v>
      </c>
      <c r="H64" s="152">
        <v>304705</v>
      </c>
      <c r="I64" s="152">
        <v>317322</v>
      </c>
      <c r="J64" s="152">
        <v>309932</v>
      </c>
      <c r="K64" s="152">
        <v>302469</v>
      </c>
      <c r="L64" s="152">
        <v>276918</v>
      </c>
      <c r="M64" s="152">
        <v>359664</v>
      </c>
      <c r="N64" s="152">
        <v>302165</v>
      </c>
      <c r="O64" s="153">
        <f t="shared" si="0"/>
        <v>3451065</v>
      </c>
    </row>
    <row r="65" spans="1:15">
      <c r="A65" s="151">
        <v>260</v>
      </c>
      <c r="B65" s="34" t="s">
        <v>147</v>
      </c>
      <c r="C65" s="152">
        <v>6282176</v>
      </c>
      <c r="D65" s="152">
        <v>6745902</v>
      </c>
      <c r="E65" s="152">
        <v>7346244</v>
      </c>
      <c r="F65" s="152">
        <v>6506292</v>
      </c>
      <c r="G65" s="152">
        <v>5985941</v>
      </c>
      <c r="H65" s="152">
        <v>7145709</v>
      </c>
      <c r="I65" s="152">
        <v>7831136</v>
      </c>
      <c r="J65" s="152">
        <v>7859506</v>
      </c>
      <c r="K65" s="152">
        <v>6726012</v>
      </c>
      <c r="L65" s="152">
        <v>5965374</v>
      </c>
      <c r="M65" s="152">
        <v>6233282</v>
      </c>
      <c r="N65" s="152">
        <v>6127308</v>
      </c>
      <c r="O65" s="153">
        <f t="shared" si="0"/>
        <v>80754882</v>
      </c>
    </row>
    <row r="66" spans="1:15">
      <c r="A66" s="151">
        <v>264</v>
      </c>
      <c r="B66" s="34" t="s">
        <v>148</v>
      </c>
      <c r="C66" s="152">
        <v>138600</v>
      </c>
      <c r="D66" s="152">
        <v>140100</v>
      </c>
      <c r="E66" s="152">
        <v>163200</v>
      </c>
      <c r="F66" s="152">
        <v>152700</v>
      </c>
      <c r="G66" s="152">
        <v>126300</v>
      </c>
      <c r="H66" s="152">
        <v>167700</v>
      </c>
      <c r="I66" s="152">
        <v>239400</v>
      </c>
      <c r="J66" s="152">
        <v>248100</v>
      </c>
      <c r="K66" s="152">
        <v>216300</v>
      </c>
      <c r="L66" s="152">
        <v>118500</v>
      </c>
      <c r="M66" s="152">
        <v>135300</v>
      </c>
      <c r="N66" s="152">
        <v>136200</v>
      </c>
      <c r="O66" s="153">
        <f t="shared" si="0"/>
        <v>1982400</v>
      </c>
    </row>
    <row r="67" spans="1:15">
      <c r="A67" s="151">
        <v>330</v>
      </c>
      <c r="B67" s="34" t="s">
        <v>149</v>
      </c>
      <c r="C67" s="152">
        <v>1278844</v>
      </c>
      <c r="D67" s="152">
        <v>983963</v>
      </c>
      <c r="E67" s="152">
        <v>1313616</v>
      </c>
      <c r="F67" s="152">
        <v>1196923</v>
      </c>
      <c r="G67" s="152">
        <v>1199827</v>
      </c>
      <c r="H67" s="152">
        <v>1518346</v>
      </c>
      <c r="I67" s="152">
        <v>1238104</v>
      </c>
      <c r="J67" s="152">
        <v>1372250</v>
      </c>
      <c r="K67" s="152">
        <v>1299100</v>
      </c>
      <c r="L67" s="152">
        <v>1149450</v>
      </c>
      <c r="M67" s="152">
        <v>953700</v>
      </c>
      <c r="N67" s="152">
        <v>981599</v>
      </c>
      <c r="O67" s="153">
        <f t="shared" si="0"/>
        <v>14485722</v>
      </c>
    </row>
    <row r="68" spans="1:15">
      <c r="A68" s="151">
        <v>331</v>
      </c>
      <c r="B68" s="34" t="s">
        <v>150</v>
      </c>
      <c r="C68" s="152">
        <v>9600000</v>
      </c>
      <c r="D68" s="152">
        <v>8063294</v>
      </c>
      <c r="E68" s="152">
        <v>8664706</v>
      </c>
      <c r="F68" s="152">
        <v>10224000</v>
      </c>
      <c r="G68" s="152">
        <v>9600000</v>
      </c>
      <c r="H68" s="152">
        <v>7320000</v>
      </c>
      <c r="I68" s="152">
        <v>9696001</v>
      </c>
      <c r="J68" s="152">
        <v>7608000</v>
      </c>
      <c r="K68" s="152">
        <v>9264000</v>
      </c>
      <c r="L68" s="152">
        <v>9984000</v>
      </c>
      <c r="M68" s="152">
        <v>11712000</v>
      </c>
      <c r="N68" s="152">
        <v>9240000</v>
      </c>
      <c r="O68" s="153">
        <f t="shared" si="0"/>
        <v>110976001</v>
      </c>
    </row>
    <row r="69" spans="1:15">
      <c r="A69" s="151">
        <v>332</v>
      </c>
      <c r="B69" s="34" t="s">
        <v>151</v>
      </c>
      <c r="C69" s="152">
        <v>1218000</v>
      </c>
      <c r="D69" s="152">
        <v>1134000</v>
      </c>
      <c r="E69" s="152">
        <v>1008000</v>
      </c>
      <c r="F69" s="152">
        <v>1134000</v>
      </c>
      <c r="G69" s="152">
        <v>1218000</v>
      </c>
      <c r="H69" s="152">
        <v>1554000</v>
      </c>
      <c r="I69" s="152">
        <v>1470000</v>
      </c>
      <c r="J69" s="152">
        <v>1554000</v>
      </c>
      <c r="K69" s="152">
        <v>1344000</v>
      </c>
      <c r="L69" s="152">
        <v>1218000</v>
      </c>
      <c r="M69" s="152">
        <v>1050000</v>
      </c>
      <c r="N69" s="152">
        <v>1050000</v>
      </c>
      <c r="O69" s="153">
        <f t="shared" si="0"/>
        <v>14952000</v>
      </c>
    </row>
    <row r="70" spans="1:15">
      <c r="A70" s="151">
        <v>333</v>
      </c>
      <c r="B70" s="34" t="s">
        <v>152</v>
      </c>
      <c r="C70" s="152">
        <v>3356961</v>
      </c>
      <c r="D70" s="152">
        <v>2378625</v>
      </c>
      <c r="E70" s="152">
        <v>3475862</v>
      </c>
      <c r="F70" s="152">
        <v>2308138</v>
      </c>
      <c r="G70" s="152">
        <v>2868000</v>
      </c>
      <c r="H70" s="152">
        <v>3065793</v>
      </c>
      <c r="I70" s="152">
        <v>2910207</v>
      </c>
      <c r="J70" s="152">
        <v>2625000</v>
      </c>
      <c r="K70" s="152">
        <v>3730862</v>
      </c>
      <c r="L70" s="152">
        <v>2746345</v>
      </c>
      <c r="M70" s="152">
        <v>2643393</v>
      </c>
      <c r="N70" s="152">
        <v>1492650</v>
      </c>
      <c r="O70" s="153">
        <f t="shared" ref="O70:O79" si="1">SUM(C70:N70)</f>
        <v>33601836</v>
      </c>
    </row>
    <row r="71" spans="1:15">
      <c r="A71" s="151">
        <v>356</v>
      </c>
      <c r="B71" s="34" t="s">
        <v>153</v>
      </c>
      <c r="C71" s="152">
        <v>1656720</v>
      </c>
      <c r="D71" s="152">
        <v>1628640</v>
      </c>
      <c r="E71" s="152">
        <v>1717200</v>
      </c>
      <c r="F71" s="152">
        <v>1481760</v>
      </c>
      <c r="G71" s="152">
        <v>1539360</v>
      </c>
      <c r="H71" s="152">
        <v>1869840</v>
      </c>
      <c r="I71" s="152">
        <v>1807920</v>
      </c>
      <c r="J71" s="152">
        <v>1746720</v>
      </c>
      <c r="K71" s="152">
        <v>1568880</v>
      </c>
      <c r="L71" s="152">
        <v>1488960</v>
      </c>
      <c r="M71" s="152">
        <v>1472400</v>
      </c>
      <c r="N71" s="152">
        <v>1507680</v>
      </c>
      <c r="O71" s="153">
        <f t="shared" si="1"/>
        <v>19486080</v>
      </c>
    </row>
    <row r="72" spans="1:15">
      <c r="A72" s="151">
        <v>358</v>
      </c>
      <c r="B72" s="34" t="s">
        <v>154</v>
      </c>
      <c r="C72" s="152">
        <v>19591917</v>
      </c>
      <c r="D72" s="152">
        <v>19834438</v>
      </c>
      <c r="E72" s="152">
        <v>19914843</v>
      </c>
      <c r="F72" s="152">
        <v>18952336</v>
      </c>
      <c r="G72" s="152">
        <v>19070480</v>
      </c>
      <c r="H72" s="152">
        <v>19430639</v>
      </c>
      <c r="I72" s="152">
        <v>19044453</v>
      </c>
      <c r="J72" s="152">
        <v>18170142</v>
      </c>
      <c r="K72" s="152">
        <v>17836380</v>
      </c>
      <c r="L72" s="152">
        <v>18484222</v>
      </c>
      <c r="M72" s="152">
        <v>19193017</v>
      </c>
      <c r="N72" s="152">
        <v>18712097</v>
      </c>
      <c r="O72" s="153">
        <f t="shared" si="1"/>
        <v>228234964</v>
      </c>
    </row>
    <row r="73" spans="1:15">
      <c r="A73" s="151">
        <v>359</v>
      </c>
      <c r="B73" s="34" t="s">
        <v>155</v>
      </c>
      <c r="C73" s="152">
        <v>29472251</v>
      </c>
      <c r="D73" s="152">
        <v>30014450</v>
      </c>
      <c r="E73" s="152">
        <v>31765900</v>
      </c>
      <c r="F73" s="152">
        <v>37305929</v>
      </c>
      <c r="G73" s="152">
        <v>29618800</v>
      </c>
      <c r="H73" s="152">
        <v>34351319</v>
      </c>
      <c r="I73" s="152">
        <v>30645031</v>
      </c>
      <c r="J73" s="152">
        <v>28385065</v>
      </c>
      <c r="K73" s="152">
        <v>27754163</v>
      </c>
      <c r="L73" s="152">
        <v>28652558</v>
      </c>
      <c r="M73" s="152">
        <v>30927564</v>
      </c>
      <c r="N73" s="152">
        <v>20854726</v>
      </c>
      <c r="O73" s="153">
        <f t="shared" si="1"/>
        <v>359747756</v>
      </c>
    </row>
    <row r="74" spans="1:15">
      <c r="A74" s="151">
        <v>360</v>
      </c>
      <c r="B74" s="34" t="s">
        <v>156</v>
      </c>
      <c r="C74" s="152">
        <v>755993</v>
      </c>
      <c r="D74" s="152">
        <v>751000</v>
      </c>
      <c r="E74" s="152">
        <v>755000</v>
      </c>
      <c r="F74" s="152">
        <v>802000</v>
      </c>
      <c r="G74" s="152">
        <v>954000</v>
      </c>
      <c r="H74" s="152">
        <v>823000</v>
      </c>
      <c r="I74" s="152">
        <v>818000</v>
      </c>
      <c r="J74" s="152">
        <v>756644</v>
      </c>
      <c r="K74" s="152">
        <v>802356</v>
      </c>
      <c r="L74" s="152">
        <v>642000</v>
      </c>
      <c r="M74" s="152">
        <v>782000</v>
      </c>
      <c r="N74" s="152">
        <v>654000</v>
      </c>
      <c r="O74" s="153">
        <f t="shared" si="1"/>
        <v>9295993</v>
      </c>
    </row>
    <row r="75" spans="1:15">
      <c r="A75" s="151">
        <v>370</v>
      </c>
      <c r="B75" s="34" t="s">
        <v>156</v>
      </c>
      <c r="C75" s="152">
        <v>165600</v>
      </c>
      <c r="D75" s="152">
        <v>396000</v>
      </c>
      <c r="E75" s="152">
        <v>302400</v>
      </c>
      <c r="F75" s="152">
        <v>158400</v>
      </c>
      <c r="G75" s="152">
        <v>151201</v>
      </c>
      <c r="H75" s="152">
        <v>166130</v>
      </c>
      <c r="I75" s="152">
        <v>121870</v>
      </c>
      <c r="J75" s="152">
        <v>164255</v>
      </c>
      <c r="K75" s="152">
        <v>189688</v>
      </c>
      <c r="L75" s="152">
        <v>1237257</v>
      </c>
      <c r="M75" s="152">
        <v>712800</v>
      </c>
      <c r="N75" s="152">
        <v>811238</v>
      </c>
      <c r="O75" s="153">
        <f t="shared" si="1"/>
        <v>4576839</v>
      </c>
    </row>
    <row r="76" spans="1:15">
      <c r="A76" s="151">
        <v>371</v>
      </c>
      <c r="B76" s="34" t="s">
        <v>156</v>
      </c>
      <c r="C76" s="152">
        <v>110363407</v>
      </c>
      <c r="D76" s="152">
        <v>111760000</v>
      </c>
      <c r="E76" s="152">
        <v>100096000</v>
      </c>
      <c r="F76" s="152">
        <v>108544000</v>
      </c>
      <c r="G76" s="152">
        <v>94108000</v>
      </c>
      <c r="H76" s="152">
        <v>104455000</v>
      </c>
      <c r="I76" s="152">
        <v>104615000</v>
      </c>
      <c r="J76" s="152">
        <v>111694692</v>
      </c>
      <c r="K76" s="152">
        <v>89076308</v>
      </c>
      <c r="L76" s="152">
        <v>104320000</v>
      </c>
      <c r="M76" s="152">
        <v>110941000</v>
      </c>
      <c r="N76" s="152">
        <v>106043000</v>
      </c>
      <c r="O76" s="153">
        <f t="shared" si="1"/>
        <v>1256016407</v>
      </c>
    </row>
    <row r="77" spans="1:15">
      <c r="A77" s="151">
        <v>372</v>
      </c>
      <c r="B77" s="34" t="s">
        <v>156</v>
      </c>
      <c r="C77" s="152">
        <v>23452000</v>
      </c>
      <c r="D77" s="152">
        <v>21506000</v>
      </c>
      <c r="E77" s="152">
        <v>22573000</v>
      </c>
      <c r="F77" s="152">
        <v>21777000</v>
      </c>
      <c r="G77" s="152">
        <v>23305000</v>
      </c>
      <c r="H77" s="152">
        <v>23186000</v>
      </c>
      <c r="I77" s="152">
        <v>22793000</v>
      </c>
      <c r="J77" s="152">
        <v>19514000</v>
      </c>
      <c r="K77" s="152">
        <v>19226000</v>
      </c>
      <c r="L77" s="152">
        <v>21428000</v>
      </c>
      <c r="M77" s="152">
        <v>21550000</v>
      </c>
      <c r="N77" s="152">
        <v>20000000</v>
      </c>
      <c r="O77" s="153">
        <f t="shared" si="1"/>
        <v>260310000</v>
      </c>
    </row>
    <row r="78" spans="1:15">
      <c r="A78" s="151">
        <v>528</v>
      </c>
      <c r="B78" s="34" t="s">
        <v>157</v>
      </c>
      <c r="C78" s="152">
        <v>509543</v>
      </c>
      <c r="D78" s="152">
        <v>576338</v>
      </c>
      <c r="E78" s="152">
        <v>636255</v>
      </c>
      <c r="F78" s="152">
        <v>738439</v>
      </c>
      <c r="G78" s="152">
        <v>779293</v>
      </c>
      <c r="H78" s="152">
        <v>840208</v>
      </c>
      <c r="I78" s="152">
        <v>820940</v>
      </c>
      <c r="J78" s="152">
        <v>687991</v>
      </c>
      <c r="K78" s="152">
        <v>682262</v>
      </c>
      <c r="L78" s="152">
        <v>574420</v>
      </c>
      <c r="M78" s="152">
        <v>510723</v>
      </c>
      <c r="N78" s="152">
        <v>458226</v>
      </c>
      <c r="O78" s="153">
        <f t="shared" si="1"/>
        <v>7814638</v>
      </c>
    </row>
    <row r="79" spans="1:15" ht="13.5" thickBot="1">
      <c r="A79" s="154">
        <v>540</v>
      </c>
      <c r="B79" s="155" t="s">
        <v>158</v>
      </c>
      <c r="C79" s="156">
        <v>146270</v>
      </c>
      <c r="D79" s="156">
        <v>164292</v>
      </c>
      <c r="E79" s="156">
        <v>150942</v>
      </c>
      <c r="F79" s="156">
        <v>143108</v>
      </c>
      <c r="G79" s="156">
        <v>146390</v>
      </c>
      <c r="H79" s="156">
        <v>159151</v>
      </c>
      <c r="I79" s="156">
        <v>178976</v>
      </c>
      <c r="J79" s="156">
        <v>168391</v>
      </c>
      <c r="K79" s="156">
        <v>156209</v>
      </c>
      <c r="L79" s="156">
        <v>127872</v>
      </c>
      <c r="M79" s="156">
        <v>141220</v>
      </c>
      <c r="N79" s="156">
        <v>130671</v>
      </c>
      <c r="O79" s="157">
        <f t="shared" si="1"/>
        <v>1813492</v>
      </c>
    </row>
    <row r="81" spans="1:15">
      <c r="A81" s="158"/>
      <c r="B81" s="159" t="s">
        <v>191</v>
      </c>
      <c r="C81" s="160">
        <v>467867039</v>
      </c>
      <c r="D81" s="160">
        <v>457517498</v>
      </c>
      <c r="E81" s="160">
        <v>424929712</v>
      </c>
      <c r="F81" s="160">
        <v>403312019</v>
      </c>
      <c r="G81" s="160">
        <v>373355279</v>
      </c>
      <c r="H81" s="160">
        <v>484891850</v>
      </c>
      <c r="I81" s="160">
        <v>559647068</v>
      </c>
      <c r="J81" s="160">
        <v>543430929</v>
      </c>
      <c r="K81" s="160">
        <v>453592183</v>
      </c>
      <c r="L81" s="160">
        <v>399706746</v>
      </c>
      <c r="M81" s="160">
        <v>390727869</v>
      </c>
      <c r="N81" s="160">
        <v>379889945</v>
      </c>
      <c r="O81" s="160">
        <f>SUM(O5:O79)</f>
        <v>5338868137</v>
      </c>
    </row>
    <row r="82" spans="1:15">
      <c r="A82" s="158"/>
      <c r="B82" s="159" t="s">
        <v>192</v>
      </c>
      <c r="C82" s="161">
        <f>SUM(C5:C79)-C81</f>
        <v>0</v>
      </c>
      <c r="D82" s="161">
        <f t="shared" ref="D82:O82" si="2">SUM(D5:D79)-D81</f>
        <v>0</v>
      </c>
      <c r="E82" s="161">
        <f t="shared" si="2"/>
        <v>0</v>
      </c>
      <c r="F82" s="161">
        <f t="shared" si="2"/>
        <v>0</v>
      </c>
      <c r="G82" s="161">
        <f t="shared" si="2"/>
        <v>0</v>
      </c>
      <c r="H82" s="161">
        <f t="shared" si="2"/>
        <v>0</v>
      </c>
      <c r="I82" s="161">
        <f t="shared" si="2"/>
        <v>0</v>
      </c>
      <c r="J82" s="161">
        <f t="shared" si="2"/>
        <v>0</v>
      </c>
      <c r="K82" s="161">
        <f t="shared" si="2"/>
        <v>0</v>
      </c>
      <c r="L82" s="161">
        <f t="shared" si="2"/>
        <v>0</v>
      </c>
      <c r="M82" s="161">
        <f t="shared" si="2"/>
        <v>0</v>
      </c>
      <c r="N82" s="161">
        <f t="shared" si="2"/>
        <v>0</v>
      </c>
      <c r="O82" s="161">
        <f t="shared" si="2"/>
        <v>0</v>
      </c>
    </row>
    <row r="83" spans="1:15">
      <c r="B83" s="162"/>
    </row>
    <row r="84" spans="1:15">
      <c r="A84" s="158"/>
      <c r="B84" s="163" t="s">
        <v>193</v>
      </c>
      <c r="C84" s="161">
        <f>SUM(C17:C79)</f>
        <v>302218090</v>
      </c>
      <c r="D84" s="161">
        <f t="shared" ref="D84:O84" si="3">SUM(D17:D79)</f>
        <v>298926503</v>
      </c>
      <c r="E84" s="161">
        <f t="shared" si="3"/>
        <v>288196563</v>
      </c>
      <c r="F84" s="161">
        <f t="shared" si="3"/>
        <v>291480122</v>
      </c>
      <c r="G84" s="161">
        <f t="shared" si="3"/>
        <v>264805991</v>
      </c>
      <c r="H84" s="161">
        <f t="shared" si="3"/>
        <v>298157332</v>
      </c>
      <c r="I84" s="161">
        <f t="shared" si="3"/>
        <v>308320708</v>
      </c>
      <c r="J84" s="161">
        <f t="shared" si="3"/>
        <v>302021210</v>
      </c>
      <c r="K84" s="161">
        <f t="shared" si="3"/>
        <v>268776877</v>
      </c>
      <c r="L84" s="161">
        <f t="shared" si="3"/>
        <v>274779856</v>
      </c>
      <c r="M84" s="161">
        <f t="shared" si="3"/>
        <v>284371463</v>
      </c>
      <c r="N84" s="161">
        <f t="shared" si="3"/>
        <v>266067530</v>
      </c>
      <c r="O84" s="161">
        <f t="shared" si="3"/>
        <v>3448122245</v>
      </c>
    </row>
    <row r="85" spans="1:15">
      <c r="B85" s="162"/>
    </row>
  </sheetData>
  <pageMargins left="0.7" right="0.7" top="0.75" bottom="0.75" header="0.3" footer="0.3"/>
  <ignoredErrors>
    <ignoredError sqref="C84:O8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kwNzkyPC9Vc2VyTmFtZT48RGF0ZVRpbWU+OC8yLzIwMjIgNjoyNDo1OSBQTTwvRGF0ZVRpbWU+PExhYmVsU3RyaW5nPkFFUCBJbnRlcm5hbDwvTGFiZWxTdHJpbmc+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PC9zaXNsPjxVc2VyTmFtZT5DT1JQXHMyOTA3OTI8L1VzZXJOYW1lPjxEYXRlVGltZT44LzkvMjAyMiA0OjU4OjE1IFBNPC9EYXRlVGltZT48TGFiZWxTdHJpbmc+QUVQIEludGVybmFsPC9MYWJlbFN0cmluZz48L2l0ZW0+PC9sYWJlbEhpc3Rvcnk+</Value>
</WrappedLabelHistory>
</file>

<file path=customXml/itemProps1.xml><?xml version="1.0" encoding="utf-8"?>
<ds:datastoreItem xmlns:ds="http://schemas.openxmlformats.org/officeDocument/2006/customXml" ds:itemID="{E88484D0-DDBB-483C-A6C3-D614C81FC784}">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B1E04CC8-DDA9-4DF3-B871-A313B6824612}">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Fuel + SS Rev (Test)</vt:lpstr>
      <vt:lpstr>BSDR-Page 1</vt:lpstr>
      <vt:lpstr>BSDR-Page 2</vt:lpstr>
      <vt:lpstr>Numerator&gt;&gt;&gt;</vt:lpstr>
      <vt:lpstr>Rev. Req. Calculation</vt:lpstr>
      <vt:lpstr>Denominator&gt;&gt;&gt;</vt:lpstr>
      <vt:lpstr>Summary</vt:lpstr>
      <vt:lpstr>Tariff Revenues</vt:lpstr>
      <vt:lpstr>kWh by Tariff</vt:lpstr>
      <vt:lpstr>Fuel</vt:lpstr>
      <vt:lpstr>Additions Support&gt;&gt;&gt;</vt:lpstr>
      <vt:lpstr>COR by Cost Component</vt:lpstr>
      <vt:lpstr>ARO by Cost Component</vt:lpstr>
      <vt:lpstr>O&amp;M by Cost Component</vt:lpstr>
      <vt:lpstr>Forecast</vt:lpstr>
      <vt:lpstr>'BSDR-Page 1'!Print_Area</vt:lpstr>
      <vt:lpstr>'BSDR-Page 2'!Print_Area</vt:lpstr>
    </vt:vector>
  </TitlesOfParts>
  <Company>IT-CPS-8/28/1-(Help#=8-835-3050) Full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American Electric Power®</dc:creator>
  <cp:keywords/>
  <cp:lastModifiedBy>Hinton, Daniel E (PSC)</cp:lastModifiedBy>
  <cp:lastPrinted>2019-08-12T15:39:39Z</cp:lastPrinted>
  <dcterms:created xsi:type="dcterms:W3CDTF">2004-09-28T13:24:13Z</dcterms:created>
  <dcterms:modified xsi:type="dcterms:W3CDTF">2025-09-10T14:09:51Z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dad32abd-481a-48e6-81dc-2906ba28771f</vt:lpwstr>
  </property>
  <property fmtid="{D5CDD505-2E9C-101B-9397-08002B2CF9AE}" pid="3" name="bjSaver">
    <vt:lpwstr>nAq6O+Hd8RexdVD7Ge2qGh60qJ4XO2rO</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MSIP_Label_69f43042-6bda-44b2-91eb-eca3d3d484f4_SiteId">
    <vt:lpwstr>15f3c881-6b03-4ff6-8559-77bf5177818f</vt:lpwstr>
  </property>
  <property fmtid="{D5CDD505-2E9C-101B-9397-08002B2CF9AE}" pid="8" name="MSIP_Label_69f43042-6bda-44b2-91eb-eca3d3d484f4_Name">
    <vt:lpwstr>AEP Internal</vt:lpwstr>
  </property>
  <property fmtid="{D5CDD505-2E9C-101B-9397-08002B2CF9AE}" pid="9" name="MSIP_Label_69f43042-6bda-44b2-91eb-eca3d3d484f4_Enabled">
    <vt:lpwstr>true</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uid="50c31824-0780-4910-87d1-eaaffd182d42" value="" /&gt;&lt;/sisl&gt;</vt:lpwstr>
  </property>
  <property fmtid="{D5CDD505-2E9C-101B-9397-08002B2CF9AE}" pid="12" name="bjLabelHistoryID">
    <vt:lpwstr>{B1E04CC8-DDA9-4DF3-B871-A313B6824612}</vt:lpwstr>
  </property>
</Properties>
</file>